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PhDrDarinaKováčová\Desktop\"/>
    </mc:Choice>
  </mc:AlternateContent>
  <xr:revisionPtr revIDLastSave="0" documentId="13_ncr:1_{1F97DED7-82F6-4FEA-8039-9ACFC54CC140}" xr6:coauthVersionLast="45" xr6:coauthVersionMax="45" xr10:uidLastSave="{00000000-0000-0000-0000-000000000000}"/>
  <bookViews>
    <workbookView xWindow="-108" yWindow="-108" windowWidth="23256" windowHeight="12576" xr2:uid="{00000000-000D-0000-FFFF-FFFF00000000}"/>
  </bookViews>
  <sheets>
    <sheet name="Urok" sheetId="1" r:id="rId1"/>
  </sheets>
  <definedNames>
    <definedName name="_xlnm.Print_Area" localSheetId="0">Urok!$A$1:$P$19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 i="1" l="1"/>
  <c r="H6" i="1"/>
  <c r="N6" i="1" l="1"/>
  <c r="L6" i="1"/>
  <c r="J6" i="1"/>
  <c r="F10" i="1" l="1"/>
  <c r="F14" i="1" s="1"/>
  <c r="L10" i="1"/>
  <c r="L14" i="1" s="1"/>
  <c r="L17" i="1" s="1"/>
  <c r="J10" i="1"/>
  <c r="J14" i="1" s="1"/>
  <c r="J17" i="1" s="1"/>
  <c r="N10" i="1" l="1"/>
  <c r="N14" i="1"/>
  <c r="N17" i="1" s="1"/>
  <c r="H10" i="1"/>
  <c r="H14" i="1" s="1"/>
  <c r="H17" i="1" s="1"/>
  <c r="F17" i="1"/>
  <c r="B14" i="1"/>
  <c r="B12" i="1"/>
  <c r="C8" i="1"/>
  <c r="G6" i="1" s="1"/>
  <c r="G10" i="1" l="1"/>
  <c r="N3" i="1"/>
  <c r="L3" i="1"/>
  <c r="J3" i="1"/>
  <c r="H3" i="1"/>
  <c r="F3" i="1"/>
  <c r="F7" i="1" s="1"/>
  <c r="F11" i="1" l="1"/>
  <c r="G14" i="1"/>
  <c r="G17" i="1" s="1"/>
  <c r="B9" i="1"/>
  <c r="B15" i="1"/>
  <c r="B13" i="1"/>
  <c r="B10" i="1"/>
  <c r="B4" i="1" s="1"/>
  <c r="F18" i="1" l="1"/>
  <c r="I6" i="1"/>
  <c r="F15" i="1"/>
  <c r="N2" i="1"/>
  <c r="L2" i="1"/>
  <c r="J2" i="1"/>
  <c r="H2" i="1"/>
  <c r="F2" i="1"/>
  <c r="H7" i="1" l="1"/>
  <c r="I10" i="1" l="1"/>
  <c r="H11" i="1" s="1"/>
  <c r="I14" i="1" l="1"/>
  <c r="I17" i="1" s="1"/>
  <c r="H18" i="1" l="1"/>
  <c r="K6" i="1"/>
  <c r="H15" i="1"/>
  <c r="J7" i="1" l="1"/>
  <c r="K10" i="1"/>
  <c r="J11" i="1" s="1"/>
  <c r="K14" i="1" l="1"/>
  <c r="K17" i="1" s="1"/>
  <c r="J18" i="1" l="1"/>
  <c r="M6" i="1"/>
  <c r="L7" i="1" s="1"/>
  <c r="J15" i="1"/>
  <c r="M10" i="1" l="1"/>
  <c r="L11" i="1" s="1"/>
  <c r="M14" i="1" l="1"/>
  <c r="M17" i="1" s="1"/>
  <c r="L18" i="1" l="1"/>
  <c r="O6" i="1"/>
  <c r="N7" i="1" s="1"/>
  <c r="L15" i="1"/>
  <c r="P7" i="1" l="1"/>
  <c r="O10" i="1"/>
  <c r="N11" i="1" s="1"/>
  <c r="P11" i="1" l="1"/>
  <c r="O14" i="1"/>
  <c r="O17" i="1" s="1"/>
  <c r="N18" i="1" s="1"/>
  <c r="N15" i="1" l="1"/>
  <c r="P15" i="1" s="1"/>
  <c r="P18" i="1"/>
  <c r="C4" i="1" l="1"/>
</calcChain>
</file>

<file path=xl/sharedStrings.xml><?xml version="1.0" encoding="utf-8"?>
<sst xmlns="http://schemas.openxmlformats.org/spreadsheetml/2006/main" count="99" uniqueCount="56">
  <si>
    <t>Poradové číslo</t>
  </si>
  <si>
    <t>Prevádzkovateľ</t>
  </si>
  <si>
    <t>Druh hazardnej hry – číselné označenie</t>
  </si>
  <si>
    <t>Druh hazardnej hry – slovné označenie</t>
  </si>
  <si>
    <t>hazardné hry na termináloch videohier v herni</t>
  </si>
  <si>
    <t>OLYMPIC CASINO SLOVAKIA s. r. o.</t>
  </si>
  <si>
    <t>SLOV-MATIC, spol. s r.o.</t>
  </si>
  <si>
    <t xml:space="preserve">TOP GAME GROUP, s.r.o. </t>
  </si>
  <si>
    <t xml:space="preserve">MERKUR SPIELO SK s.r.o. </t>
  </si>
  <si>
    <t xml:space="preserve">MAGNUS GAME, s.r.o. </t>
  </si>
  <si>
    <t>Referenčná sadzba p. a. v %</t>
  </si>
  <si>
    <t>hazardné hry na výherných prístrojoch v kasíne</t>
  </si>
  <si>
    <t>nevpisujte žiadnu infoirmáciu pod túto čiaru. V prípade nového prevádkovateľa vložte riadok nad túto čiaru</t>
  </si>
  <si>
    <t>Mesiac</t>
  </si>
  <si>
    <t>Obec</t>
  </si>
  <si>
    <t>Bratislava</t>
  </si>
  <si>
    <t xml:space="preserve">Úrok </t>
  </si>
  <si>
    <t>Počet dní úhrady splátky odvodu v mesiaci</t>
  </si>
  <si>
    <t>Výpočet úroku prevádzkovateľov hazardných hier</t>
  </si>
  <si>
    <t>Súčet dní prevádzkovania všetkých TZ v obci</t>
  </si>
  <si>
    <t>Úrok</t>
  </si>
  <si>
    <t>Počet dní, za ktoré sa vypočíta úrok / Zostáva uhradiť</t>
  </si>
  <si>
    <t>spolu</t>
  </si>
  <si>
    <t xml:space="preserve">Určenie referenčnej sadzby prevádzkovateľov hazardnej hry </t>
  </si>
  <si>
    <t>2.Úhrada v tom istom mesiaci dňa / Uhradená suma</t>
  </si>
  <si>
    <t>3.Úhrada v tom istom mesiaci dňa / Uhradená suma</t>
  </si>
  <si>
    <t>Predpis úhrady odvodu spolu za 1.1.2020-30.4.2020</t>
  </si>
  <si>
    <t>1.Úhrada v mesiaci dňa / Uhradená suma</t>
  </si>
  <si>
    <t>Zvyšok dní v tom istom mesiaci, za ktoré sa vypočíta úrok / Zostáva uhradiť</t>
  </si>
  <si>
    <t>hazardné hry na technických zariadeniach obsluhovaných priamo hráčmi v herni</t>
  </si>
  <si>
    <t>TZ = terminál videhry alebo výherný prístroj alebo technické zariadenie obsluhované priamo hráčmi</t>
  </si>
  <si>
    <t>Sadzba odvodu v € za 1deň a 1 ks TZ</t>
  </si>
  <si>
    <t>Sadzba odvodu z prevádzkovania jednotlivých TZ podľa zákona o hazardných hrách je nasledovná: za jeden kus a jedeň deň prevádzkovania terminálu videohier v herni alebo v kasíne = 2,20 €; za jeden kus a jedeň deň prevádzkovania výherného prístroja v herni alebo v kasíne = 4,11 €; za jeden kus a jedeň deň prevádzkovania technických zariadení obsluhovaných priamo hráčmi v herni = 2,74 €.</t>
  </si>
  <si>
    <t>Ariola s. r. o.</t>
  </si>
  <si>
    <t>Aureola s.r.o.</t>
  </si>
  <si>
    <t>Slovak Games, s. r. o.</t>
  </si>
  <si>
    <t>Rebuy Stars CASINO s. r. o.</t>
  </si>
  <si>
    <t>CASINOS SLOVAKIA a.s.</t>
  </si>
  <si>
    <t>EUROGOLD, s.r.o.</t>
  </si>
  <si>
    <t>ASCOMP spol. s r.o.</t>
  </si>
  <si>
    <t>XY</t>
  </si>
  <si>
    <t xml:space="preserve">Príklad výpočtu: spoločnosť XY obci Bratislava prevádzkovala  5 terminálov videohier (VLT) v období od 1.1.2020 do 30.4.2020 takto: 3 ks VLT v od 1.1.2020 do 30.4.2020 = 121 dní x 3ks = 363, 1 ks VLT od 11.3.2020 do 30.4.2020 = 50 dní a 1 ks VLT od 20.4.2020 do 25.4.2020 = 6 dní. Spolu 419 dní. Spoločnosť uhradila odvod do rozpočtu obce dňa 5.5.2020 v sume 100 €, 20.5.2020 v sume 70 €, 17.6.2020 v sume 130 €, 30.6.2020 v sume 10 € a 28.9. 2020 v sume 79,40 €. </t>
  </si>
  <si>
    <t>Výpočet úroku podľa parametrov uvedených v príklade výpočtu: Do bunky A10 sa uvedie poradové číslo prevádzkovateľa z tabuľky "Určenie referenčnej sadzby prevádzkovateľov hazardnej hry", v tomto prípade číslica 1. Do bunky C6 sa uvedie číslica 419, do bunky C7 sa uvedie sadzba za 1 deň prevádzkovania VLT (2,2 €). Do bunky F5  sa uvedie dátum 5.5.2020, do bunky G5 sa uvedie suma 100, do bunky F9 sa uvedie dátum 20.5.2020, do bunky G9 sa uvedie suma 70, do bunky H5 sa uvedie dátum 17.6.2020, do bunky I5 sa uvedie suma 130, do bunky H9 sa uvedie dátum 30.6.2020, do bunky I9 sa uvedie suma 10 a do bunky N5 sa uvedie dátum 28.9.2020 a do bunky O5 sa uvedie suma 79,40.</t>
  </si>
  <si>
    <t>K-BET 7, s.r.o.</t>
  </si>
  <si>
    <t>hazardné hry na výherných prístrojoch v herni</t>
  </si>
  <si>
    <t>MGS GAME, s.r.o.</t>
  </si>
  <si>
    <t>ORFEX s.r.o.</t>
  </si>
  <si>
    <t>BANCO CASINO s.r.o.</t>
  </si>
  <si>
    <t>CASINO RESPECT s.r.o.</t>
  </si>
  <si>
    <t>hazardné hry na termináloch videohier v kasíne</t>
  </si>
  <si>
    <t>W-matic, s.r.o.</t>
  </si>
  <si>
    <t>PERIX, spol. s r.o.</t>
  </si>
  <si>
    <t>EPERMISO, s.r.o.</t>
  </si>
  <si>
    <t>hazardné hry -lotériové hry bingo</t>
  </si>
  <si>
    <t>Integral Lottery, s.r.o.</t>
  </si>
  <si>
    <t>BETA MAXX, s.r.o.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</si>
</sst>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41B]mmmm\ yyyy;@"/>
    <numFmt numFmtId="166" formatCode="d/m/yyyy;@"/>
  </numFmts>
  <fonts count="25" x14ac:knownFonts="1">
    <font>
      <sz val="11"/>
      <color theme="1"/>
      <name val="Calibri"/>
      <family val="2"/>
      <charset val="238"/>
      <scheme val="minor"/>
    </font>
    <font>
      <sz val="8"/>
      <name val="Calibri"/>
      <family val="2"/>
      <charset val="238"/>
      <scheme val="minor"/>
    </font>
    <font>
      <b/>
      <sz val="11"/>
      <color theme="1"/>
      <name val="Arial Narrow"/>
      <family val="2"/>
      <charset val="238"/>
    </font>
    <font>
      <sz val="11"/>
      <color theme="1"/>
      <name val="Arial Narrow"/>
      <family val="2"/>
      <charset val="238"/>
    </font>
    <font>
      <sz val="11"/>
      <color rgb="FF000000"/>
      <name val="Arial Narrow"/>
      <family val="2"/>
      <charset val="238"/>
    </font>
    <font>
      <sz val="11"/>
      <color theme="1"/>
      <name val="Calibri"/>
      <family val="2"/>
      <charset val="238"/>
      <scheme val="minor"/>
    </font>
    <font>
      <b/>
      <sz val="12"/>
      <color theme="1"/>
      <name val="Arial Narrow"/>
      <family val="2"/>
      <charset val="238"/>
    </font>
    <font>
      <i/>
      <sz val="10"/>
      <color theme="0" tint="-0.34998626667073579"/>
      <name val="Arial Narrow"/>
      <family val="2"/>
      <charset val="238"/>
    </font>
    <font>
      <i/>
      <sz val="8"/>
      <color rgb="FFFF0000"/>
      <name val="Arial Narrow"/>
      <family val="2"/>
      <charset val="238"/>
    </font>
    <font>
      <sz val="10"/>
      <color theme="1"/>
      <name val="Arial Narrow"/>
      <family val="2"/>
      <charset val="238"/>
    </font>
    <font>
      <sz val="9"/>
      <color theme="1"/>
      <name val="Arial Narrow"/>
      <family val="2"/>
      <charset val="238"/>
    </font>
    <font>
      <b/>
      <i/>
      <sz val="10"/>
      <color theme="1" tint="0.499984740745262"/>
      <name val="Arial Narrow"/>
      <family val="2"/>
      <charset val="238"/>
    </font>
    <font>
      <i/>
      <sz val="10"/>
      <color theme="1" tint="0.499984740745262"/>
      <name val="Arial Narrow"/>
      <family val="2"/>
      <charset val="238"/>
    </font>
    <font>
      <sz val="11"/>
      <color theme="1" tint="0.499984740745262"/>
      <name val="Arial Narrow"/>
      <family val="2"/>
      <charset val="238"/>
    </font>
    <font>
      <b/>
      <sz val="11"/>
      <color theme="1" tint="0.499984740745262"/>
      <name val="Arial Narrow"/>
      <family val="2"/>
      <charset val="238"/>
    </font>
    <font>
      <sz val="9"/>
      <name val="Arial Narrow"/>
      <family val="2"/>
      <charset val="238"/>
    </font>
    <font>
      <sz val="12"/>
      <color theme="1"/>
      <name val="Arial Narrow"/>
      <family val="2"/>
      <charset val="238"/>
    </font>
    <font>
      <sz val="8"/>
      <color theme="1"/>
      <name val="Arial Narrow"/>
      <family val="2"/>
      <charset val="238"/>
    </font>
    <font>
      <b/>
      <i/>
      <sz val="10"/>
      <color rgb="FF000000"/>
      <name val="Arial Narrow"/>
      <family val="2"/>
      <charset val="238"/>
    </font>
    <font>
      <b/>
      <sz val="14"/>
      <color theme="1"/>
      <name val="Arial Narrow"/>
      <family val="2"/>
      <charset val="238"/>
    </font>
    <font>
      <b/>
      <i/>
      <sz val="10"/>
      <name val="Arial Narrow"/>
      <family val="2"/>
      <charset val="238"/>
    </font>
    <font>
      <i/>
      <sz val="10"/>
      <name val="Arial Narrow"/>
      <family val="2"/>
      <charset val="238"/>
    </font>
    <font>
      <sz val="11"/>
      <color rgb="FFFF0000"/>
      <name val="Arial Narrow"/>
      <family val="2"/>
      <charset val="238"/>
    </font>
    <font>
      <sz val="11"/>
      <name val="Arial Narrow"/>
      <family val="2"/>
      <charset val="238"/>
    </font>
    <font>
      <b/>
      <sz val="10"/>
      <color theme="1"/>
      <name val="Arial Narrow"/>
      <family val="2"/>
      <charset val="238"/>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Dashed">
        <color rgb="FFFF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2">
    <xf numFmtId="0" fontId="0" fillId="0" borderId="0"/>
    <xf numFmtId="9" fontId="5" fillId="0" borderId="0" applyFont="0" applyFill="0" applyBorder="0" applyAlignment="0" applyProtection="0"/>
  </cellStyleXfs>
  <cellXfs count="117">
    <xf numFmtId="0" fontId="0" fillId="0" borderId="0" xfId="0"/>
    <xf numFmtId="0" fontId="3" fillId="0" borderId="0" xfId="0" applyFont="1"/>
    <xf numFmtId="0" fontId="3" fillId="0" borderId="0" xfId="0" applyFont="1" applyAlignment="1">
      <alignment horizontal="center"/>
    </xf>
    <xf numFmtId="0" fontId="3" fillId="0" borderId="0" xfId="0" applyFont="1" applyBorder="1" applyAlignment="1">
      <alignment horizontal="center"/>
    </xf>
    <xf numFmtId="0" fontId="3" fillId="0" borderId="0" xfId="0" applyFont="1" applyBorder="1"/>
    <xf numFmtId="0" fontId="2" fillId="0" borderId="0" xfId="0" applyFont="1" applyBorder="1"/>
    <xf numFmtId="0" fontId="3" fillId="2" borderId="3" xfId="0" applyFont="1" applyFill="1" applyBorder="1" applyAlignment="1">
      <alignment horizontal="center"/>
    </xf>
    <xf numFmtId="0" fontId="4" fillId="2" borderId="4" xfId="0" applyFont="1" applyFill="1" applyBorder="1"/>
    <xf numFmtId="0" fontId="3" fillId="2" borderId="4" xfId="0" applyFont="1" applyFill="1" applyBorder="1" applyAlignment="1">
      <alignment horizontal="center"/>
    </xf>
    <xf numFmtId="0" fontId="3" fillId="2" borderId="4" xfId="0" applyFont="1" applyFill="1" applyBorder="1" applyAlignment="1">
      <alignment horizontal="right"/>
    </xf>
    <xf numFmtId="0" fontId="3" fillId="2" borderId="6" xfId="0" applyFont="1" applyFill="1" applyBorder="1" applyAlignment="1">
      <alignment horizontal="center"/>
    </xf>
    <xf numFmtId="0" fontId="3" fillId="2" borderId="0" xfId="0" applyFont="1" applyFill="1" applyBorder="1" applyAlignment="1">
      <alignment horizontal="center"/>
    </xf>
    <xf numFmtId="0" fontId="3" fillId="2" borderId="0" xfId="0" applyFont="1" applyFill="1" applyBorder="1" applyAlignment="1">
      <alignment horizontal="right"/>
    </xf>
    <xf numFmtId="0" fontId="3" fillId="2" borderId="0" xfId="0" applyFont="1" applyFill="1" applyBorder="1"/>
    <xf numFmtId="0" fontId="3" fillId="2" borderId="7" xfId="0" applyFont="1" applyFill="1" applyBorder="1"/>
    <xf numFmtId="0" fontId="6" fillId="2" borderId="0" xfId="0" applyFont="1" applyFill="1" applyBorder="1"/>
    <xf numFmtId="0" fontId="6" fillId="0" borderId="6" xfId="0" applyFont="1" applyFill="1" applyBorder="1" applyAlignment="1" applyProtection="1">
      <alignment horizontal="center"/>
      <protection locked="0"/>
    </xf>
    <xf numFmtId="0" fontId="2" fillId="3" borderId="0" xfId="0" applyFont="1" applyFill="1" applyAlignment="1">
      <alignment horizontal="left" vertical="center"/>
    </xf>
    <xf numFmtId="0" fontId="3" fillId="3" borderId="0" xfId="0" applyFont="1" applyFill="1" applyAlignment="1">
      <alignment horizontal="center"/>
    </xf>
    <xf numFmtId="0" fontId="3" fillId="3" borderId="1" xfId="0" applyFont="1" applyFill="1" applyBorder="1" applyAlignment="1">
      <alignment horizontal="center"/>
    </xf>
    <xf numFmtId="0" fontId="4" fillId="3" borderId="1" xfId="0" applyFont="1" applyFill="1" applyBorder="1"/>
    <xf numFmtId="0" fontId="3" fillId="3" borderId="0" xfId="0" applyFont="1" applyFill="1"/>
    <xf numFmtId="0" fontId="4" fillId="3" borderId="1" xfId="0" applyFont="1" applyFill="1" applyBorder="1" applyAlignment="1">
      <alignment vertical="center" wrapText="1"/>
    </xf>
    <xf numFmtId="0" fontId="3" fillId="3" borderId="0" xfId="0" applyFont="1" applyFill="1" applyBorder="1"/>
    <xf numFmtId="0" fontId="2" fillId="3" borderId="0" xfId="0" applyFont="1" applyFill="1" applyBorder="1"/>
    <xf numFmtId="0" fontId="2" fillId="3" borderId="0" xfId="0" applyFont="1" applyFill="1" applyBorder="1" applyAlignment="1">
      <alignment horizontal="center" vertical="center"/>
    </xf>
    <xf numFmtId="0" fontId="8" fillId="0" borderId="0" xfId="0" applyFont="1" applyBorder="1" applyAlignment="1">
      <alignment horizontal="left"/>
    </xf>
    <xf numFmtId="0" fontId="3" fillId="0" borderId="8" xfId="0" applyFont="1" applyFill="1" applyBorder="1" applyAlignment="1">
      <alignment horizontal="center"/>
    </xf>
    <xf numFmtId="0" fontId="4" fillId="0" borderId="8" xfId="0" applyFont="1" applyFill="1" applyBorder="1" applyAlignment="1">
      <alignment vertical="center" wrapText="1"/>
    </xf>
    <xf numFmtId="0" fontId="3" fillId="0" borderId="8" xfId="0" applyFont="1" applyFill="1" applyBorder="1"/>
    <xf numFmtId="0" fontId="3" fillId="0" borderId="0" xfId="0" applyFont="1" applyFill="1" applyBorder="1"/>
    <xf numFmtId="4" fontId="3" fillId="3" borderId="1" xfId="0" applyNumberFormat="1" applyFont="1" applyFill="1" applyBorder="1" applyAlignment="1">
      <alignment horizontal="right"/>
    </xf>
    <xf numFmtId="4" fontId="3" fillId="3" borderId="1" xfId="0" applyNumberFormat="1" applyFont="1" applyFill="1" applyBorder="1"/>
    <xf numFmtId="0" fontId="3" fillId="0" borderId="1" xfId="0" applyFont="1" applyFill="1" applyBorder="1" applyProtection="1">
      <protection locked="0"/>
    </xf>
    <xf numFmtId="164" fontId="6" fillId="2" borderId="2" xfId="0" applyNumberFormat="1" applyFont="1" applyFill="1" applyBorder="1"/>
    <xf numFmtId="0" fontId="9" fillId="2" borderId="0" xfId="0" applyFont="1" applyFill="1" applyBorder="1" applyAlignment="1">
      <alignment horizontal="left"/>
    </xf>
    <xf numFmtId="0" fontId="9" fillId="2" borderId="0" xfId="0" applyFont="1" applyFill="1" applyBorder="1" applyAlignment="1">
      <alignment horizontal="center"/>
    </xf>
    <xf numFmtId="0" fontId="12" fillId="3" borderId="0" xfId="0" applyFont="1" applyFill="1" applyBorder="1"/>
    <xf numFmtId="0" fontId="13" fillId="3" borderId="0" xfId="0" applyFont="1" applyFill="1" applyBorder="1"/>
    <xf numFmtId="0" fontId="12" fillId="3" borderId="0" xfId="0" applyFont="1" applyFill="1" applyBorder="1" applyAlignment="1">
      <alignment horizontal="center"/>
    </xf>
    <xf numFmtId="0" fontId="11" fillId="3" borderId="0" xfId="0" applyFont="1" applyFill="1" applyBorder="1" applyAlignment="1">
      <alignment horizontal="center"/>
    </xf>
    <xf numFmtId="0" fontId="11" fillId="3" borderId="0" xfId="0" applyFont="1" applyFill="1" applyBorder="1"/>
    <xf numFmtId="0" fontId="14" fillId="3" borderId="0" xfId="0" applyFont="1" applyFill="1" applyBorder="1"/>
    <xf numFmtId="4" fontId="12" fillId="3" borderId="0" xfId="0" applyNumberFormat="1" applyFont="1" applyFill="1" applyBorder="1"/>
    <xf numFmtId="4" fontId="11" fillId="3" borderId="0" xfId="0" applyNumberFormat="1" applyFont="1" applyFill="1" applyBorder="1"/>
    <xf numFmtId="0" fontId="6" fillId="2" borderId="6" xfId="0" applyFont="1" applyFill="1" applyBorder="1" applyAlignment="1" applyProtection="1">
      <alignment horizontal="center"/>
      <protection locked="0"/>
    </xf>
    <xf numFmtId="164" fontId="16" fillId="2" borderId="2" xfId="0" applyNumberFormat="1" applyFont="1" applyFill="1" applyBorder="1"/>
    <xf numFmtId="0" fontId="9" fillId="2" borderId="0" xfId="0" applyFont="1" applyFill="1" applyBorder="1" applyAlignment="1">
      <alignment horizontal="right"/>
    </xf>
    <xf numFmtId="164" fontId="3" fillId="0" borderId="1" xfId="0" applyNumberFormat="1" applyFont="1" applyFill="1" applyBorder="1" applyProtection="1">
      <protection locked="0"/>
    </xf>
    <xf numFmtId="0" fontId="3" fillId="2" borderId="15" xfId="0" applyFont="1" applyFill="1" applyBorder="1"/>
    <xf numFmtId="0" fontId="3" fillId="2" borderId="15" xfId="0" applyFont="1" applyFill="1" applyBorder="1" applyAlignment="1">
      <alignment horizontal="right"/>
    </xf>
    <xf numFmtId="164" fontId="7" fillId="2" borderId="15" xfId="0" applyNumberFormat="1" applyFont="1" applyFill="1" applyBorder="1"/>
    <xf numFmtId="0" fontId="3" fillId="2" borderId="18" xfId="0" applyFont="1" applyFill="1" applyBorder="1"/>
    <xf numFmtId="164" fontId="3" fillId="2" borderId="18" xfId="0" applyNumberFormat="1" applyFont="1" applyFill="1" applyBorder="1" applyAlignment="1">
      <alignment horizontal="right"/>
    </xf>
    <xf numFmtId="164" fontId="7" fillId="2" borderId="18" xfId="0" applyNumberFormat="1" applyFont="1" applyFill="1" applyBorder="1"/>
    <xf numFmtId="0" fontId="3" fillId="2" borderId="6" xfId="0" applyFont="1" applyFill="1" applyBorder="1"/>
    <xf numFmtId="0" fontId="3" fillId="2" borderId="6" xfId="0" applyFont="1" applyFill="1" applyBorder="1" applyAlignment="1">
      <alignment horizontal="right"/>
    </xf>
    <xf numFmtId="0" fontId="6" fillId="2" borderId="19" xfId="0" applyFont="1" applyFill="1" applyBorder="1" applyAlignment="1" applyProtection="1">
      <alignment horizontal="center"/>
      <protection locked="0"/>
    </xf>
    <xf numFmtId="0" fontId="9" fillId="2" borderId="20" xfId="0" applyFont="1" applyFill="1" applyBorder="1"/>
    <xf numFmtId="0" fontId="3" fillId="2" borderId="20" xfId="0" applyFont="1" applyFill="1" applyBorder="1"/>
    <xf numFmtId="0" fontId="9" fillId="2" borderId="20" xfId="0" applyFont="1" applyFill="1" applyBorder="1" applyAlignment="1">
      <alignment horizontal="left"/>
    </xf>
    <xf numFmtId="0" fontId="3" fillId="2" borderId="20" xfId="0" applyFont="1" applyFill="1" applyBorder="1" applyAlignment="1">
      <alignment horizontal="right"/>
    </xf>
    <xf numFmtId="0" fontId="3" fillId="2" borderId="21" xfId="0" applyFont="1" applyFill="1" applyBorder="1"/>
    <xf numFmtId="0" fontId="3" fillId="2" borderId="22" xfId="0" applyFont="1" applyFill="1" applyBorder="1"/>
    <xf numFmtId="0" fontId="3" fillId="2" borderId="23" xfId="0" applyFont="1" applyFill="1" applyBorder="1"/>
    <xf numFmtId="0" fontId="3" fillId="0" borderId="0" xfId="0" applyFont="1" applyFill="1"/>
    <xf numFmtId="165" fontId="17" fillId="3" borderId="1" xfId="0" applyNumberFormat="1" applyFont="1" applyFill="1" applyBorder="1" applyAlignment="1">
      <alignment horizontal="center" vertical="center" wrapText="1"/>
    </xf>
    <xf numFmtId="0" fontId="18" fillId="2" borderId="0" xfId="0" applyFont="1" applyFill="1" applyBorder="1" applyAlignment="1">
      <alignment horizontal="left"/>
    </xf>
    <xf numFmtId="49" fontId="3" fillId="2" borderId="7" xfId="0" applyNumberFormat="1" applyFont="1" applyFill="1" applyBorder="1"/>
    <xf numFmtId="164" fontId="9" fillId="2" borderId="7" xfId="0" applyNumberFormat="1" applyFont="1" applyFill="1" applyBorder="1"/>
    <xf numFmtId="0" fontId="10" fillId="2" borderId="5" xfId="0" applyFont="1" applyFill="1" applyBorder="1" applyAlignment="1">
      <alignment horizontal="center"/>
    </xf>
    <xf numFmtId="166" fontId="3" fillId="0" borderId="1" xfId="0" applyNumberFormat="1" applyFont="1" applyFill="1" applyBorder="1" applyProtection="1">
      <protection locked="0"/>
    </xf>
    <xf numFmtId="0" fontId="3" fillId="2" borderId="0" xfId="0" applyFont="1" applyFill="1" applyBorder="1" applyAlignment="1"/>
    <xf numFmtId="0" fontId="2" fillId="2" borderId="6" xfId="0" applyFont="1" applyFill="1" applyBorder="1" applyAlignment="1">
      <alignment horizontal="right"/>
    </xf>
    <xf numFmtId="0" fontId="22" fillId="0" borderId="0" xfId="0" applyFont="1"/>
    <xf numFmtId="0" fontId="3" fillId="4" borderId="0" xfId="0" applyFont="1" applyFill="1"/>
    <xf numFmtId="0" fontId="3" fillId="3" borderId="1" xfId="0" applyFont="1" applyFill="1" applyBorder="1"/>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2" fontId="3" fillId="3" borderId="1" xfId="0" applyNumberFormat="1" applyFont="1" applyFill="1" applyBorder="1" applyAlignment="1">
      <alignment horizontal="right" vertical="center" wrapText="1"/>
    </xf>
    <xf numFmtId="2" fontId="3" fillId="3" borderId="1" xfId="0" applyNumberFormat="1" applyFont="1" applyFill="1" applyBorder="1" applyAlignment="1">
      <alignment horizontal="right"/>
    </xf>
    <xf numFmtId="0" fontId="22" fillId="0" borderId="0" xfId="0" applyFont="1" applyFill="1"/>
    <xf numFmtId="0" fontId="24" fillId="2" borderId="0" xfId="0" applyFont="1" applyFill="1" applyBorder="1"/>
    <xf numFmtId="0" fontId="4" fillId="3" borderId="0" xfId="0" applyFont="1" applyFill="1" applyBorder="1"/>
    <xf numFmtId="0" fontId="4" fillId="3" borderId="1" xfId="0" applyFont="1" applyFill="1" applyBorder="1" applyAlignment="1">
      <alignment horizontal="center"/>
    </xf>
    <xf numFmtId="0" fontId="6" fillId="0" borderId="0" xfId="0" applyFont="1" applyFill="1" applyBorder="1" applyAlignment="1" applyProtection="1">
      <alignment horizontal="left"/>
      <protection locked="0"/>
    </xf>
    <xf numFmtId="165" fontId="17"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3" fillId="3" borderId="10" xfId="0" applyFont="1" applyFill="1" applyBorder="1" applyAlignment="1">
      <alignment horizontal="left"/>
    </xf>
    <xf numFmtId="0" fontId="3" fillId="3" borderId="9" xfId="0" applyFont="1" applyFill="1" applyBorder="1" applyAlignment="1">
      <alignment horizontal="left"/>
    </xf>
    <xf numFmtId="0" fontId="3" fillId="3" borderId="10" xfId="0" applyFont="1" applyFill="1" applyBorder="1" applyAlignment="1">
      <alignment horizontal="left"/>
    </xf>
    <xf numFmtId="0" fontId="3" fillId="3" borderId="9" xfId="0" applyFont="1" applyFill="1" applyBorder="1" applyAlignment="1">
      <alignment horizontal="left"/>
    </xf>
    <xf numFmtId="0" fontId="23" fillId="3" borderId="10" xfId="0" applyFont="1" applyFill="1" applyBorder="1" applyAlignment="1"/>
    <xf numFmtId="0" fontId="23" fillId="3" borderId="9" xfId="0" applyFont="1" applyFill="1" applyBorder="1" applyAlignment="1"/>
    <xf numFmtId="0" fontId="6" fillId="3" borderId="20" xfId="0" applyFont="1" applyFill="1" applyBorder="1" applyAlignment="1">
      <alignment horizontal="center" vertical="center"/>
    </xf>
    <xf numFmtId="165" fontId="15" fillId="2" borderId="16" xfId="1" applyNumberFormat="1" applyFont="1" applyFill="1" applyBorder="1" applyAlignment="1">
      <alignment horizontal="center" vertical="center"/>
    </xf>
    <xf numFmtId="165" fontId="15" fillId="2" borderId="17" xfId="1" applyNumberFormat="1" applyFont="1" applyFill="1" applyBorder="1" applyAlignment="1">
      <alignment horizontal="center" vertical="center"/>
    </xf>
    <xf numFmtId="10" fontId="3" fillId="2" borderId="15" xfId="1" applyNumberFormat="1" applyFont="1" applyFill="1" applyBorder="1" applyAlignment="1">
      <alignment horizontal="center"/>
    </xf>
    <xf numFmtId="10" fontId="3" fillId="2" borderId="18" xfId="1" applyNumberFormat="1" applyFont="1" applyFill="1" applyBorder="1" applyAlignment="1">
      <alignment horizontal="center"/>
    </xf>
    <xf numFmtId="0" fontId="3" fillId="3" borderId="10" xfId="0" applyFont="1" applyFill="1" applyBorder="1" applyAlignment="1">
      <alignment horizontal="left"/>
    </xf>
    <xf numFmtId="0" fontId="3" fillId="3" borderId="9" xfId="0" applyFont="1" applyFill="1" applyBorder="1" applyAlignment="1">
      <alignment horizontal="left"/>
    </xf>
    <xf numFmtId="0" fontId="21" fillId="3" borderId="0" xfId="0" applyFont="1" applyFill="1" applyBorder="1" applyAlignment="1">
      <alignment horizontal="left" wrapText="1"/>
    </xf>
    <xf numFmtId="0" fontId="2" fillId="3" borderId="1"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19" fillId="3" borderId="1" xfId="0" applyFont="1" applyFill="1" applyBorder="1" applyAlignment="1">
      <alignment horizontal="center" vertical="center"/>
    </xf>
    <xf numFmtId="0" fontId="3" fillId="2" borderId="15" xfId="0" applyFont="1" applyFill="1" applyBorder="1" applyAlignment="1">
      <alignment horizontal="right" wrapText="1"/>
    </xf>
    <xf numFmtId="0" fontId="3" fillId="2" borderId="0" xfId="0" applyFont="1" applyFill="1" applyBorder="1" applyAlignment="1">
      <alignment horizontal="right" wrapText="1"/>
    </xf>
    <xf numFmtId="0" fontId="20" fillId="3" borderId="0" xfId="0" applyFont="1" applyFill="1" applyBorder="1" applyAlignment="1">
      <alignment horizontal="left" wrapText="1"/>
    </xf>
    <xf numFmtId="0" fontId="3" fillId="2" borderId="14" xfId="0" applyFont="1" applyFill="1" applyBorder="1" applyAlignment="1">
      <alignment horizontal="center"/>
    </xf>
    <xf numFmtId="0" fontId="3" fillId="2" borderId="12" xfId="0" applyFont="1" applyFill="1" applyBorder="1" applyAlignment="1">
      <alignment horizontal="center"/>
    </xf>
    <xf numFmtId="0" fontId="23" fillId="3" borderId="10" xfId="0" applyFont="1" applyFill="1" applyBorder="1" applyAlignment="1">
      <alignment horizontal="left"/>
    </xf>
    <xf numFmtId="0" fontId="23" fillId="3" borderId="9" xfId="0" applyFont="1" applyFill="1" applyBorder="1" applyAlignment="1">
      <alignment horizontal="left"/>
    </xf>
    <xf numFmtId="0" fontId="2" fillId="3" borderId="4" xfId="0" applyFont="1" applyFill="1" applyBorder="1" applyAlignment="1">
      <alignment horizontal="left" vertical="center"/>
    </xf>
  </cellXfs>
  <cellStyles count="2">
    <cellStyle name="Normálna" xfId="0" builtinId="0"/>
    <cellStyle name="Percentá" xfId="1" builtinId="5"/>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44"/>
  <sheetViews>
    <sheetView showGridLines="0" tabSelected="1" zoomScale="96" zoomScaleNormal="96" workbookViewId="0">
      <selection activeCell="B52" sqref="B52"/>
    </sheetView>
  </sheetViews>
  <sheetFormatPr defaultColWidth="9.109375" defaultRowHeight="13.8" x14ac:dyDescent="0.25"/>
  <cols>
    <col min="1" max="1" width="8.44140625" style="1" customWidth="1"/>
    <col min="2" max="2" width="31.6640625" style="1" customWidth="1"/>
    <col min="3" max="3" width="12.44140625" style="1" customWidth="1"/>
    <col min="4" max="4" width="33.6640625" style="1" customWidth="1"/>
    <col min="5" max="5" width="25.6640625" style="1" customWidth="1"/>
    <col min="6" max="6" width="12.33203125" style="1" customWidth="1"/>
    <col min="7" max="15" width="10" style="1" customWidth="1"/>
    <col min="16" max="16" width="11.109375" style="1" customWidth="1"/>
    <col min="17" max="16384" width="9.109375" style="1"/>
  </cols>
  <sheetData>
    <row r="1" spans="1:19" ht="28.5" customHeight="1" thickBot="1" x14ac:dyDescent="0.3">
      <c r="A1" s="95" t="s">
        <v>18</v>
      </c>
      <c r="B1" s="95"/>
      <c r="C1" s="95"/>
      <c r="D1" s="95"/>
      <c r="E1" s="95"/>
      <c r="F1" s="95"/>
      <c r="G1" s="95"/>
      <c r="H1" s="95"/>
      <c r="I1" s="95"/>
      <c r="J1" s="95"/>
      <c r="K1" s="95"/>
      <c r="L1" s="95"/>
      <c r="M1" s="95"/>
      <c r="N1" s="95"/>
      <c r="O1" s="95"/>
      <c r="P1" s="95"/>
    </row>
    <row r="2" spans="1:19" ht="17.25" customHeight="1" x14ac:dyDescent="0.3">
      <c r="A2" s="6"/>
      <c r="B2" s="7"/>
      <c r="C2" s="8"/>
      <c r="D2" s="9"/>
      <c r="E2" s="9" t="s">
        <v>13</v>
      </c>
      <c r="F2" s="96">
        <f>F28</f>
        <v>43952</v>
      </c>
      <c r="G2" s="97"/>
      <c r="H2" s="96">
        <f>G28</f>
        <v>43983</v>
      </c>
      <c r="I2" s="97"/>
      <c r="J2" s="96">
        <f>H28</f>
        <v>44013</v>
      </c>
      <c r="K2" s="97"/>
      <c r="L2" s="96">
        <f>I28</f>
        <v>44044</v>
      </c>
      <c r="M2" s="97"/>
      <c r="N2" s="96">
        <f>J28</f>
        <v>44075</v>
      </c>
      <c r="O2" s="97"/>
      <c r="P2" s="70" t="s">
        <v>22</v>
      </c>
      <c r="Q2" s="65"/>
      <c r="R2" s="65"/>
      <c r="S2" s="65"/>
    </row>
    <row r="3" spans="1:19" ht="17.25" customHeight="1" thickBot="1" x14ac:dyDescent="0.35">
      <c r="A3" s="73" t="s">
        <v>14</v>
      </c>
      <c r="B3" s="85" t="s">
        <v>15</v>
      </c>
      <c r="C3" s="11"/>
      <c r="D3" s="12"/>
      <c r="E3" s="12" t="s">
        <v>10</v>
      </c>
      <c r="F3" s="98">
        <f>VLOOKUP(A10,A27:K67,6)/100</f>
        <v>6.8999999999999999E-3</v>
      </c>
      <c r="G3" s="99"/>
      <c r="H3" s="98">
        <f>VLOOKUP(A10,A27:K67,7)/100</f>
        <v>7.8000000000000005E-3</v>
      </c>
      <c r="I3" s="99"/>
      <c r="J3" s="98">
        <f>VLOOKUP(A10,A27:K67,8)/100</f>
        <v>8.5000000000000006E-3</v>
      </c>
      <c r="K3" s="99"/>
      <c r="L3" s="98">
        <f>VLOOKUP(A10,A27:K67,9)/100</f>
        <v>8.8999999999999999E-3</v>
      </c>
      <c r="M3" s="99"/>
      <c r="N3" s="98">
        <f>VLOOKUP(A10,A27:K67,10)/100</f>
        <v>8.3000000000000001E-3</v>
      </c>
      <c r="O3" s="99"/>
      <c r="P3" s="14"/>
      <c r="Q3" s="65"/>
      <c r="R3" s="65"/>
      <c r="S3" s="65"/>
    </row>
    <row r="4" spans="1:19" ht="17.25" customHeight="1" thickBot="1" x14ac:dyDescent="0.35">
      <c r="A4" s="73" t="s">
        <v>16</v>
      </c>
      <c r="B4" s="15" t="str">
        <f>B10</f>
        <v>XY</v>
      </c>
      <c r="C4" s="34">
        <f>SUM(P7:P19)</f>
        <v>2.23</v>
      </c>
      <c r="D4" s="13"/>
      <c r="E4" s="12" t="s">
        <v>17</v>
      </c>
      <c r="F4" s="112">
        <v>31</v>
      </c>
      <c r="G4" s="113"/>
      <c r="H4" s="112">
        <v>30</v>
      </c>
      <c r="I4" s="113"/>
      <c r="J4" s="112">
        <v>31</v>
      </c>
      <c r="K4" s="113"/>
      <c r="L4" s="112">
        <v>31</v>
      </c>
      <c r="M4" s="113"/>
      <c r="N4" s="112">
        <v>30</v>
      </c>
      <c r="O4" s="113"/>
      <c r="P4" s="14"/>
      <c r="Q4" s="65"/>
      <c r="R4" s="65"/>
      <c r="S4" s="65"/>
    </row>
    <row r="5" spans="1:19" ht="17.25" customHeight="1" x14ac:dyDescent="0.25">
      <c r="A5" s="55"/>
      <c r="B5" s="13"/>
      <c r="C5" s="13"/>
      <c r="D5" s="13"/>
      <c r="E5" s="12" t="s">
        <v>27</v>
      </c>
      <c r="F5" s="71">
        <v>43956</v>
      </c>
      <c r="G5" s="48">
        <v>100</v>
      </c>
      <c r="H5" s="71">
        <v>43999</v>
      </c>
      <c r="I5" s="48">
        <v>130</v>
      </c>
      <c r="J5" s="71"/>
      <c r="K5" s="48"/>
      <c r="L5" s="71"/>
      <c r="M5" s="48"/>
      <c r="N5" s="71">
        <v>44102</v>
      </c>
      <c r="O5" s="48">
        <v>79.400000000000006</v>
      </c>
      <c r="P5" s="68"/>
      <c r="Q5" s="65"/>
      <c r="R5" s="65"/>
      <c r="S5" s="65"/>
    </row>
    <row r="6" spans="1:19" ht="17.25" customHeight="1" x14ac:dyDescent="0.25">
      <c r="A6" s="56"/>
      <c r="B6" s="12" t="s">
        <v>19</v>
      </c>
      <c r="C6" s="33">
        <v>419</v>
      </c>
      <c r="D6" s="109" t="s">
        <v>21</v>
      </c>
      <c r="E6" s="110"/>
      <c r="F6" s="50">
        <f>IF(F5="",F4,F5-F28)</f>
        <v>4</v>
      </c>
      <c r="G6" s="53">
        <f>C8-G5</f>
        <v>821.80000000000007</v>
      </c>
      <c r="H6" s="50">
        <f>IF(H5="",H4,H5-G28)</f>
        <v>16</v>
      </c>
      <c r="I6" s="53">
        <f>G17-I5</f>
        <v>621.80000000000007</v>
      </c>
      <c r="J6" s="50">
        <f>IF(J5="",J4,J5-H28)</f>
        <v>31</v>
      </c>
      <c r="K6" s="53">
        <f>I17-K5</f>
        <v>611.80000000000007</v>
      </c>
      <c r="L6" s="50">
        <f>IF(L5="",L4,L5-I28)</f>
        <v>31</v>
      </c>
      <c r="M6" s="53">
        <f>K17-M5</f>
        <v>611.80000000000007</v>
      </c>
      <c r="N6" s="50">
        <f>IF(N5="",N4,N5-J28)</f>
        <v>27</v>
      </c>
      <c r="O6" s="53">
        <f>M17-O5</f>
        <v>532.40000000000009</v>
      </c>
      <c r="P6" s="14"/>
      <c r="Q6" s="65"/>
      <c r="R6" s="65"/>
      <c r="S6" s="65"/>
    </row>
    <row r="7" spans="1:19" ht="17.25" customHeight="1" thickBot="1" x14ac:dyDescent="0.35">
      <c r="A7" s="56"/>
      <c r="B7" s="12" t="s">
        <v>31</v>
      </c>
      <c r="C7" s="33">
        <v>2.2000000000000002</v>
      </c>
      <c r="D7" s="12"/>
      <c r="E7" s="47" t="s">
        <v>20</v>
      </c>
      <c r="F7" s="51">
        <f>IF(F5="",ROUND(F$3*(G5+G6)*F4/365,2),ROUND(F$3*(G5+G6)*F6/365,2))</f>
        <v>7.0000000000000007E-2</v>
      </c>
      <c r="G7" s="54"/>
      <c r="H7" s="51">
        <f>IF(H5="",ROUND(H$3*(I5+I6)*H4/365,2),ROUND(H$3*(I5+I6)*H6/365,2))</f>
        <v>0.26</v>
      </c>
      <c r="I7" s="54"/>
      <c r="J7" s="51">
        <f>IF(J5="",ROUND(J$3*(K5+K6)*J4/365,2),ROUND(J$3*(K5+K6)*J6/365,2))</f>
        <v>0.44</v>
      </c>
      <c r="K7" s="54"/>
      <c r="L7" s="51">
        <f>IF(L5="",ROUND(L$3*(M5+M6)*L4/365,2),ROUND(L$3*(M5+M6)*L6/365,2))</f>
        <v>0.46</v>
      </c>
      <c r="M7" s="54"/>
      <c r="N7" s="51">
        <f>IF(N5="",ROUND(N$3*(O5+O6)*N4/365,2),ROUND(N$3*(O5+O6)*N6/365,2))</f>
        <v>0.38</v>
      </c>
      <c r="O7" s="54"/>
      <c r="P7" s="69">
        <f>SUM(F7:N7)</f>
        <v>1.6099999999999999</v>
      </c>
      <c r="Q7" s="65"/>
      <c r="R7" s="65"/>
      <c r="S7" s="65"/>
    </row>
    <row r="8" spans="1:19" ht="17.25" customHeight="1" thickBot="1" x14ac:dyDescent="0.35">
      <c r="A8" s="56"/>
      <c r="B8" s="12" t="s">
        <v>26</v>
      </c>
      <c r="C8" s="46">
        <f>C7*C6</f>
        <v>921.80000000000007</v>
      </c>
      <c r="D8" s="12"/>
      <c r="E8" s="12"/>
      <c r="F8" s="49"/>
      <c r="G8" s="52"/>
      <c r="H8" s="49"/>
      <c r="I8" s="52"/>
      <c r="J8" s="49"/>
      <c r="K8" s="52"/>
      <c r="L8" s="49"/>
      <c r="M8" s="52"/>
      <c r="N8" s="49"/>
      <c r="O8" s="52"/>
      <c r="P8" s="14"/>
      <c r="Q8" s="65"/>
      <c r="R8" s="65"/>
      <c r="S8" s="65"/>
    </row>
    <row r="9" spans="1:19" ht="17.25" customHeight="1" x14ac:dyDescent="0.3">
      <c r="A9" s="10"/>
      <c r="B9" s="67" t="str">
        <f>B27</f>
        <v>Prevádzkovateľ</v>
      </c>
      <c r="C9" s="13"/>
      <c r="D9" s="13"/>
      <c r="E9" s="12" t="s">
        <v>24</v>
      </c>
      <c r="F9" s="71">
        <v>43971</v>
      </c>
      <c r="G9" s="48">
        <v>70</v>
      </c>
      <c r="H9" s="71">
        <v>44012</v>
      </c>
      <c r="I9" s="48">
        <v>10</v>
      </c>
      <c r="J9" s="71"/>
      <c r="K9" s="48"/>
      <c r="L9" s="71"/>
      <c r="M9" s="48"/>
      <c r="N9" s="71"/>
      <c r="O9" s="48"/>
      <c r="P9" s="68"/>
      <c r="Q9" s="65"/>
      <c r="R9" s="65"/>
      <c r="S9" s="65"/>
    </row>
    <row r="10" spans="1:19" ht="17.25" customHeight="1" x14ac:dyDescent="0.3">
      <c r="A10" s="16">
        <v>1</v>
      </c>
      <c r="B10" s="82" t="str">
        <f>VLOOKUP(A10,A27:K67,2)</f>
        <v>XY</v>
      </c>
      <c r="C10" s="13"/>
      <c r="D10" s="110" t="s">
        <v>21</v>
      </c>
      <c r="E10" s="110"/>
      <c r="F10" s="50">
        <f>IF(F5="",0,(IF(F9="",(F$4-F6),F9-F5)))</f>
        <v>15</v>
      </c>
      <c r="G10" s="53">
        <f>G6-G9</f>
        <v>751.80000000000007</v>
      </c>
      <c r="H10" s="50">
        <f>IF(H5="",0,(IF(H9="",(H$4-H6),H9-H5)))</f>
        <v>13</v>
      </c>
      <c r="I10" s="53">
        <f>I6-I9</f>
        <v>611.80000000000007</v>
      </c>
      <c r="J10" s="50">
        <f>IF(J5="",0,(IF(J9="",(J$4-J6),J9-J5)))</f>
        <v>0</v>
      </c>
      <c r="K10" s="53">
        <f>K6-K9</f>
        <v>611.80000000000007</v>
      </c>
      <c r="L10" s="50">
        <f>IF(L5="",0,(IF(L9="",(L$4-L6),L9-L5)))</f>
        <v>0</v>
      </c>
      <c r="M10" s="53">
        <f>M6-M9</f>
        <v>611.80000000000007</v>
      </c>
      <c r="N10" s="50">
        <f>IF(N5="",0,(IF(N9="",(N$4-N6),N9-N5)))</f>
        <v>3</v>
      </c>
      <c r="O10" s="53">
        <f>O6-O9</f>
        <v>532.40000000000009</v>
      </c>
      <c r="P10" s="14"/>
      <c r="Q10" s="65"/>
      <c r="R10" s="65"/>
      <c r="S10" s="65"/>
    </row>
    <row r="11" spans="1:19" ht="17.25" customHeight="1" x14ac:dyDescent="0.3">
      <c r="A11" s="45"/>
      <c r="B11" s="13"/>
      <c r="C11" s="13"/>
      <c r="D11" s="35"/>
      <c r="E11" s="47" t="s">
        <v>20</v>
      </c>
      <c r="F11" s="51">
        <f>IF(G10="",0,ROUND(F$3*(G9+G10)*F10/365,2))</f>
        <v>0.23</v>
      </c>
      <c r="G11" s="54"/>
      <c r="H11" s="51">
        <f>IF(I10="",0,ROUND(H$3*(I9+I10)*H10/365,2))</f>
        <v>0.17</v>
      </c>
      <c r="I11" s="54"/>
      <c r="J11" s="51">
        <f>IF(K10="",0,ROUND(J$3*(K9+K10)*J10/365,2))</f>
        <v>0</v>
      </c>
      <c r="K11" s="54"/>
      <c r="L11" s="51">
        <f>IF(M10="",0,ROUND(L$3*(M9+M10)*L10/365,2))</f>
        <v>0</v>
      </c>
      <c r="M11" s="54"/>
      <c r="N11" s="51">
        <f>IF(O10="",0,ROUND(N$3*(O9+O10)*N10/365,2))</f>
        <v>0.04</v>
      </c>
      <c r="O11" s="54"/>
      <c r="P11" s="69">
        <f>SUM(F11:N11)</f>
        <v>0.44</v>
      </c>
      <c r="Q11" s="65"/>
      <c r="R11" s="65"/>
      <c r="S11" s="65"/>
    </row>
    <row r="12" spans="1:19" ht="17.25" customHeight="1" x14ac:dyDescent="0.3">
      <c r="A12" s="45"/>
      <c r="B12" s="67" t="str">
        <f>C27</f>
        <v>Druh hazardnej hry – číselné označenie</v>
      </c>
      <c r="C12" s="13"/>
      <c r="D12" s="35"/>
      <c r="E12" s="12"/>
      <c r="F12" s="49"/>
      <c r="G12" s="52"/>
      <c r="H12" s="49"/>
      <c r="I12" s="52"/>
      <c r="J12" s="49"/>
      <c r="K12" s="52"/>
      <c r="L12" s="49"/>
      <c r="M12" s="52"/>
      <c r="N12" s="49"/>
      <c r="O12" s="52"/>
      <c r="P12" s="14"/>
      <c r="Q12" s="65"/>
      <c r="R12" s="65"/>
      <c r="S12" s="65"/>
    </row>
    <row r="13" spans="1:19" ht="17.25" customHeight="1" x14ac:dyDescent="0.3">
      <c r="A13" s="45"/>
      <c r="B13" s="36">
        <f>VLOOKUP(A10,A27:K67,3)</f>
        <v>60</v>
      </c>
      <c r="C13" s="13"/>
      <c r="D13" s="35"/>
      <c r="E13" s="12" t="s">
        <v>25</v>
      </c>
      <c r="F13" s="71"/>
      <c r="G13" s="48"/>
      <c r="H13" s="71"/>
      <c r="I13" s="48"/>
      <c r="J13" s="71"/>
      <c r="K13" s="48"/>
      <c r="L13" s="71"/>
      <c r="M13" s="48"/>
      <c r="N13" s="71"/>
      <c r="O13" s="48"/>
      <c r="P13" s="68"/>
      <c r="Q13" s="65"/>
      <c r="R13" s="65"/>
      <c r="S13" s="65"/>
    </row>
    <row r="14" spans="1:19" ht="17.25" customHeight="1" x14ac:dyDescent="0.3">
      <c r="A14" s="45"/>
      <c r="B14" s="67" t="str">
        <f>D27</f>
        <v>Druh hazardnej hry – slovné označenie</v>
      </c>
      <c r="C14" s="13"/>
      <c r="D14" s="110" t="s">
        <v>21</v>
      </c>
      <c r="E14" s="110"/>
      <c r="F14" s="50">
        <f>IF(F9="",0,(IF(F13="",(F$4-F6-F10),F13-F9)))</f>
        <v>12</v>
      </c>
      <c r="G14" s="53">
        <f>G10-G13</f>
        <v>751.80000000000007</v>
      </c>
      <c r="H14" s="50">
        <f>IF(H9="",0,(IF(H13="",(H$4-H6-H10),H13-H9)))</f>
        <v>1</v>
      </c>
      <c r="I14" s="53">
        <f>I10-I13</f>
        <v>611.80000000000007</v>
      </c>
      <c r="J14" s="50">
        <f>IF(J9="",0,(IF(J13="",(J$4-J6-J10),J13-J9)))</f>
        <v>0</v>
      </c>
      <c r="K14" s="53">
        <f>K10-K13</f>
        <v>611.80000000000007</v>
      </c>
      <c r="L14" s="50">
        <f>IF(L9="",0,(IF(L13="",(L$4-L6-L10),L13-L9)))</f>
        <v>0</v>
      </c>
      <c r="M14" s="53">
        <f>M10-M13</f>
        <v>611.80000000000007</v>
      </c>
      <c r="N14" s="50">
        <f>IF(N9="",0,(IF(N13="",(N$4-N6-N10),N13-N9)))</f>
        <v>0</v>
      </c>
      <c r="O14" s="53">
        <f>O10-O13</f>
        <v>532.40000000000009</v>
      </c>
      <c r="P14" s="14"/>
      <c r="Q14" s="65"/>
      <c r="R14" s="65"/>
      <c r="S14" s="65"/>
    </row>
    <row r="15" spans="1:19" ht="17.25" customHeight="1" x14ac:dyDescent="0.3">
      <c r="A15" s="45"/>
      <c r="B15" s="35" t="str">
        <f>VLOOKUP(A10,A27:K67,4)</f>
        <v>hazardné hry na termináloch videohier v herni</v>
      </c>
      <c r="C15" s="13"/>
      <c r="D15" s="35"/>
      <c r="E15" s="47" t="s">
        <v>20</v>
      </c>
      <c r="F15" s="51">
        <f>IF(G14="",0,ROUND(F$3*(G13+G14)*F14/365,2))</f>
        <v>0.17</v>
      </c>
      <c r="G15" s="54"/>
      <c r="H15" s="51">
        <f>IF(I14="",0,ROUND(H$3*(I13+I14)*H14/365,2))</f>
        <v>0.01</v>
      </c>
      <c r="I15" s="54"/>
      <c r="J15" s="51">
        <f>IF(K14="",0,ROUND(J$3*(K13+K14)*J14/365,2))</f>
        <v>0</v>
      </c>
      <c r="K15" s="54"/>
      <c r="L15" s="51">
        <f>IF(M14="",0,ROUND(L$3*(M13+M14)*L14/365,2))</f>
        <v>0</v>
      </c>
      <c r="M15" s="54"/>
      <c r="N15" s="51">
        <f>IF(O14="",0,ROUND(N$3*(O13+O14)*N14/365,2))</f>
        <v>0</v>
      </c>
      <c r="O15" s="54"/>
      <c r="P15" s="69">
        <f>SUM(F15:N15)</f>
        <v>0.18000000000000002</v>
      </c>
      <c r="Q15" s="65"/>
      <c r="R15" s="65"/>
      <c r="S15" s="65"/>
    </row>
    <row r="16" spans="1:19" ht="17.25" customHeight="1" x14ac:dyDescent="0.3">
      <c r="A16" s="45"/>
      <c r="B16" s="35"/>
      <c r="C16" s="13"/>
      <c r="D16" s="35"/>
      <c r="E16" s="47"/>
      <c r="F16" s="51"/>
      <c r="G16" s="54"/>
      <c r="H16" s="51"/>
      <c r="I16" s="54"/>
      <c r="J16" s="51"/>
      <c r="K16" s="54"/>
      <c r="L16" s="51"/>
      <c r="M16" s="54"/>
      <c r="N16" s="51"/>
      <c r="O16" s="54"/>
      <c r="P16" s="69"/>
      <c r="Q16" s="65"/>
      <c r="R16" s="65"/>
      <c r="S16" s="65"/>
    </row>
    <row r="17" spans="1:19" ht="17.25" customHeight="1" x14ac:dyDescent="0.3">
      <c r="A17" s="45"/>
      <c r="B17" s="35"/>
      <c r="C17" s="13"/>
      <c r="D17" s="72" t="s">
        <v>28</v>
      </c>
      <c r="E17" s="72"/>
      <c r="F17" s="50">
        <f>IF(F13="",0,(F$4-F6-F10-F14))</f>
        <v>0</v>
      </c>
      <c r="G17" s="53">
        <f>G14</f>
        <v>751.80000000000007</v>
      </c>
      <c r="H17" s="50">
        <f>IF(H13="",0,(H$4-H6-H10-H14))</f>
        <v>0</v>
      </c>
      <c r="I17" s="53">
        <f>I14</f>
        <v>611.80000000000007</v>
      </c>
      <c r="J17" s="50">
        <f>IF(J13="",0,(J$4-J6-J10-J14))</f>
        <v>0</v>
      </c>
      <c r="K17" s="53">
        <f>K14</f>
        <v>611.80000000000007</v>
      </c>
      <c r="L17" s="50">
        <f>IF(L13="",0,(L$4-L6-L10-L14))</f>
        <v>0</v>
      </c>
      <c r="M17" s="53">
        <f>M14</f>
        <v>611.80000000000007</v>
      </c>
      <c r="N17" s="50">
        <f>IF(N13="",0,(N$4-N6-N10-N14))</f>
        <v>0</v>
      </c>
      <c r="O17" s="53">
        <f>O14</f>
        <v>532.40000000000009</v>
      </c>
      <c r="P17" s="14"/>
      <c r="Q17" s="65"/>
      <c r="R17" s="65"/>
      <c r="S17" s="65"/>
    </row>
    <row r="18" spans="1:19" ht="17.25" customHeight="1" x14ac:dyDescent="0.3">
      <c r="A18" s="45"/>
      <c r="B18" s="35"/>
      <c r="C18" s="13"/>
      <c r="D18" s="35"/>
      <c r="E18" s="47" t="s">
        <v>20</v>
      </c>
      <c r="F18" s="51">
        <f>ROUND(F$3*(G17)*F17/365,2)</f>
        <v>0</v>
      </c>
      <c r="G18" s="54"/>
      <c r="H18" s="51">
        <f>ROUND(H$3*(I17)*H17/365,2)</f>
        <v>0</v>
      </c>
      <c r="I18" s="54"/>
      <c r="J18" s="51">
        <f>ROUND(J$3*(K17)*J17/365,2)</f>
        <v>0</v>
      </c>
      <c r="K18" s="54"/>
      <c r="L18" s="51">
        <f>ROUND(L$3*(M17)*L17/365,2)</f>
        <v>0</v>
      </c>
      <c r="M18" s="54"/>
      <c r="N18" s="51">
        <f>ROUND(N$3*(O17)*N17/365,2)</f>
        <v>0</v>
      </c>
      <c r="O18" s="54"/>
      <c r="P18" s="69">
        <f>SUM(F18:N18)</f>
        <v>0</v>
      </c>
      <c r="Q18" s="65"/>
      <c r="R18" s="65"/>
      <c r="S18" s="65"/>
    </row>
    <row r="19" spans="1:19" ht="17.25" customHeight="1" thickBot="1" x14ac:dyDescent="0.35">
      <c r="A19" s="57"/>
      <c r="B19" s="58"/>
      <c r="C19" s="59"/>
      <c r="D19" s="60"/>
      <c r="E19" s="61"/>
      <c r="F19" s="62"/>
      <c r="G19" s="63"/>
      <c r="H19" s="62"/>
      <c r="I19" s="63"/>
      <c r="J19" s="62"/>
      <c r="K19" s="63"/>
      <c r="L19" s="62"/>
      <c r="M19" s="63"/>
      <c r="N19" s="62"/>
      <c r="O19" s="63"/>
      <c r="P19" s="64"/>
      <c r="Q19" s="65"/>
      <c r="R19" s="65"/>
      <c r="S19" s="65"/>
    </row>
    <row r="20" spans="1:19" ht="14.25" customHeight="1" x14ac:dyDescent="0.25">
      <c r="A20" s="116" t="s">
        <v>30</v>
      </c>
      <c r="B20" s="116"/>
      <c r="C20" s="116"/>
      <c r="D20" s="116"/>
      <c r="E20" s="25"/>
      <c r="F20" s="25"/>
      <c r="G20" s="25"/>
      <c r="H20" s="25"/>
      <c r="I20" s="25"/>
      <c r="J20" s="25"/>
      <c r="K20" s="17"/>
      <c r="L20" s="17"/>
      <c r="M20" s="17"/>
      <c r="N20" s="17"/>
      <c r="O20" s="17"/>
      <c r="P20" s="17"/>
      <c r="Q20" s="65"/>
      <c r="R20" s="65"/>
      <c r="S20" s="65"/>
    </row>
    <row r="21" spans="1:19" s="4" customFormat="1" ht="46.95" customHeight="1" x14ac:dyDescent="0.3">
      <c r="A21" s="111" t="s">
        <v>41</v>
      </c>
      <c r="B21" s="111"/>
      <c r="C21" s="111"/>
      <c r="D21" s="111"/>
      <c r="E21" s="111"/>
      <c r="F21" s="111"/>
      <c r="G21" s="111"/>
      <c r="H21" s="111"/>
      <c r="I21" s="111"/>
      <c r="J21" s="111"/>
      <c r="K21" s="111"/>
      <c r="L21" s="111"/>
      <c r="M21" s="111"/>
      <c r="N21" s="111"/>
      <c r="O21" s="111"/>
      <c r="P21" s="111"/>
      <c r="Q21" s="30"/>
      <c r="R21" s="30"/>
      <c r="S21" s="30"/>
    </row>
    <row r="22" spans="1:19" s="4" customFormat="1" ht="29.25" customHeight="1" x14ac:dyDescent="0.3">
      <c r="A22" s="111" t="s">
        <v>32</v>
      </c>
      <c r="B22" s="111"/>
      <c r="C22" s="111"/>
      <c r="D22" s="111"/>
      <c r="E22" s="111"/>
      <c r="F22" s="111"/>
      <c r="G22" s="111"/>
      <c r="H22" s="111"/>
      <c r="I22" s="111"/>
      <c r="J22" s="111"/>
      <c r="K22" s="111"/>
      <c r="L22" s="111"/>
      <c r="M22" s="111"/>
      <c r="N22" s="111"/>
      <c r="O22" s="111"/>
      <c r="P22" s="111"/>
      <c r="Q22" s="30"/>
      <c r="R22" s="30"/>
      <c r="S22" s="30"/>
    </row>
    <row r="23" spans="1:19" s="4" customFormat="1" ht="39.6" customHeight="1" x14ac:dyDescent="0.3">
      <c r="A23" s="102" t="s">
        <v>42</v>
      </c>
      <c r="B23" s="102"/>
      <c r="C23" s="102"/>
      <c r="D23" s="102"/>
      <c r="E23" s="102"/>
      <c r="F23" s="102"/>
      <c r="G23" s="102"/>
      <c r="H23" s="102"/>
      <c r="I23" s="102"/>
      <c r="J23" s="102"/>
      <c r="K23" s="102"/>
      <c r="L23" s="102"/>
      <c r="M23" s="102"/>
      <c r="N23" s="102"/>
      <c r="O23" s="102"/>
      <c r="P23" s="102"/>
    </row>
    <row r="24" spans="1:19" s="4" customFormat="1" ht="14.4" x14ac:dyDescent="0.3">
      <c r="A24" s="39"/>
      <c r="B24" s="37"/>
      <c r="C24" s="37"/>
      <c r="D24" s="37"/>
      <c r="E24" s="37"/>
      <c r="F24" s="37"/>
      <c r="G24" s="37"/>
      <c r="H24" s="43"/>
      <c r="I24" s="37"/>
      <c r="J24" s="37"/>
      <c r="K24" s="37"/>
      <c r="L24" s="38"/>
      <c r="M24" s="23"/>
      <c r="N24" s="23"/>
      <c r="O24" s="23"/>
      <c r="P24" s="23"/>
    </row>
    <row r="25" spans="1:19" s="5" customFormat="1" ht="14.4" x14ac:dyDescent="0.3">
      <c r="A25" s="40"/>
      <c r="B25" s="41"/>
      <c r="C25" s="41"/>
      <c r="D25" s="41"/>
      <c r="E25" s="41"/>
      <c r="F25" s="41"/>
      <c r="G25" s="41"/>
      <c r="H25" s="44"/>
      <c r="I25" s="41"/>
      <c r="J25" s="41"/>
      <c r="K25" s="41"/>
      <c r="L25" s="42"/>
      <c r="M25" s="24"/>
      <c r="N25" s="24"/>
      <c r="O25" s="24"/>
      <c r="P25" s="24"/>
    </row>
    <row r="26" spans="1:19" ht="41.4" customHeight="1" x14ac:dyDescent="0.25">
      <c r="A26" s="108" t="s">
        <v>23</v>
      </c>
      <c r="B26" s="108"/>
      <c r="C26" s="108"/>
      <c r="D26" s="108"/>
      <c r="E26" s="108"/>
      <c r="F26" s="108"/>
      <c r="G26" s="108"/>
      <c r="H26" s="108"/>
      <c r="I26" s="108"/>
      <c r="J26" s="108"/>
      <c r="K26" s="17"/>
      <c r="L26" s="17"/>
      <c r="M26" s="17"/>
      <c r="N26" s="17"/>
      <c r="O26" s="17"/>
      <c r="P26" s="17"/>
    </row>
    <row r="27" spans="1:19" s="2" customFormat="1" ht="31.5" customHeight="1" x14ac:dyDescent="0.25">
      <c r="A27" s="103" t="s">
        <v>0</v>
      </c>
      <c r="B27" s="103" t="s">
        <v>1</v>
      </c>
      <c r="C27" s="103" t="s">
        <v>2</v>
      </c>
      <c r="D27" s="104" t="s">
        <v>3</v>
      </c>
      <c r="E27" s="105"/>
      <c r="F27" s="103" t="s">
        <v>10</v>
      </c>
      <c r="G27" s="103"/>
      <c r="H27" s="103"/>
      <c r="I27" s="103"/>
      <c r="J27" s="103"/>
      <c r="K27" s="18"/>
      <c r="L27" s="18"/>
      <c r="M27" s="18"/>
      <c r="N27" s="18"/>
      <c r="O27" s="18"/>
      <c r="P27" s="18"/>
    </row>
    <row r="28" spans="1:19" s="2" customFormat="1" ht="31.5" customHeight="1" x14ac:dyDescent="0.25">
      <c r="A28" s="103"/>
      <c r="B28" s="103"/>
      <c r="C28" s="103"/>
      <c r="D28" s="106"/>
      <c r="E28" s="107"/>
      <c r="F28" s="66">
        <v>43952</v>
      </c>
      <c r="G28" s="86">
        <v>43983</v>
      </c>
      <c r="H28" s="86">
        <v>44013</v>
      </c>
      <c r="I28" s="86">
        <v>44044</v>
      </c>
      <c r="J28" s="86">
        <v>44075</v>
      </c>
      <c r="K28" s="18"/>
      <c r="L28" s="18"/>
      <c r="M28" s="18"/>
      <c r="N28" s="18"/>
      <c r="O28" s="18"/>
      <c r="P28" s="18"/>
    </row>
    <row r="29" spans="1:19" s="2" customFormat="1" ht="18.600000000000001" customHeight="1" x14ac:dyDescent="0.25">
      <c r="A29" s="77">
        <v>1</v>
      </c>
      <c r="B29" s="78" t="s">
        <v>40</v>
      </c>
      <c r="C29" s="77">
        <v>60</v>
      </c>
      <c r="D29" s="100" t="s">
        <v>4</v>
      </c>
      <c r="E29" s="101"/>
      <c r="F29" s="32">
        <v>0.69</v>
      </c>
      <c r="G29" s="32">
        <v>0.78</v>
      </c>
      <c r="H29" s="32">
        <v>0.85</v>
      </c>
      <c r="I29" s="32">
        <v>0.89</v>
      </c>
      <c r="J29" s="32">
        <v>0.83</v>
      </c>
      <c r="K29" s="18"/>
      <c r="L29" s="18"/>
      <c r="M29" s="18"/>
      <c r="N29" s="18"/>
      <c r="O29" s="18"/>
      <c r="P29" s="18"/>
    </row>
    <row r="30" spans="1:19" s="2" customFormat="1" ht="18.600000000000001" customHeight="1" x14ac:dyDescent="0.25">
      <c r="A30" s="77">
        <v>2</v>
      </c>
      <c r="B30" s="78" t="s">
        <v>39</v>
      </c>
      <c r="C30" s="77">
        <v>60</v>
      </c>
      <c r="D30" s="100" t="s">
        <v>4</v>
      </c>
      <c r="E30" s="101"/>
      <c r="F30" s="79">
        <v>1.89</v>
      </c>
      <c r="G30" s="80">
        <v>1.98</v>
      </c>
      <c r="H30" s="80">
        <v>2.0499999999999998</v>
      </c>
      <c r="I30" s="80">
        <v>2.09</v>
      </c>
      <c r="J30" s="80">
        <v>2.0299999999999998</v>
      </c>
      <c r="K30" s="18"/>
      <c r="L30" s="18"/>
      <c r="M30" s="18"/>
      <c r="N30" s="18"/>
      <c r="O30" s="18"/>
      <c r="P30" s="18"/>
    </row>
    <row r="31" spans="1:19" s="2" customFormat="1" ht="18.600000000000001" customHeight="1" x14ac:dyDescent="0.25">
      <c r="A31" s="77">
        <v>3</v>
      </c>
      <c r="B31" s="78" t="s">
        <v>39</v>
      </c>
      <c r="C31" s="77">
        <v>70</v>
      </c>
      <c r="D31" s="114" t="s">
        <v>29</v>
      </c>
      <c r="E31" s="115"/>
      <c r="F31" s="79">
        <v>0.44</v>
      </c>
      <c r="G31" s="80">
        <v>0.53</v>
      </c>
      <c r="H31" s="80">
        <v>0.6</v>
      </c>
      <c r="I31" s="80">
        <v>0.64</v>
      </c>
      <c r="J31" s="80">
        <v>0.57999999999999996</v>
      </c>
      <c r="K31" s="18"/>
      <c r="L31" s="18"/>
      <c r="M31" s="18"/>
      <c r="N31" s="18"/>
      <c r="O31" s="18"/>
      <c r="P31" s="18"/>
    </row>
    <row r="32" spans="1:19" ht="18.600000000000001" customHeight="1" x14ac:dyDescent="0.25">
      <c r="A32" s="77">
        <v>4</v>
      </c>
      <c r="B32" s="20" t="s">
        <v>9</v>
      </c>
      <c r="C32" s="87">
        <v>60</v>
      </c>
      <c r="D32" s="100" t="s">
        <v>4</v>
      </c>
      <c r="E32" s="101"/>
      <c r="F32" s="32">
        <v>0.69</v>
      </c>
      <c r="G32" s="32">
        <v>0.78</v>
      </c>
      <c r="H32" s="32">
        <v>0.85</v>
      </c>
      <c r="I32" s="32">
        <v>0.89</v>
      </c>
      <c r="J32" s="32">
        <v>0.83</v>
      </c>
      <c r="K32" s="21"/>
      <c r="L32" s="21"/>
      <c r="M32" s="21"/>
      <c r="N32" s="21"/>
      <c r="O32" s="21"/>
      <c r="P32" s="21"/>
    </row>
    <row r="33" spans="1:16" ht="18.600000000000001" customHeight="1" x14ac:dyDescent="0.25">
      <c r="A33" s="77">
        <v>5</v>
      </c>
      <c r="B33" s="22" t="s">
        <v>7</v>
      </c>
      <c r="C33" s="87">
        <v>60</v>
      </c>
      <c r="D33" s="100" t="s">
        <v>4</v>
      </c>
      <c r="E33" s="101"/>
      <c r="F33" s="32">
        <v>0.69</v>
      </c>
      <c r="G33" s="32">
        <v>0.78</v>
      </c>
      <c r="H33" s="32">
        <v>0.85</v>
      </c>
      <c r="I33" s="32">
        <v>0.89</v>
      </c>
      <c r="J33" s="32">
        <v>0.83</v>
      </c>
      <c r="K33" s="21"/>
      <c r="L33" s="21"/>
      <c r="M33" s="21"/>
      <c r="N33" s="21"/>
      <c r="O33" s="21"/>
      <c r="P33" s="21"/>
    </row>
    <row r="34" spans="1:16" ht="18.600000000000001" customHeight="1" x14ac:dyDescent="0.25">
      <c r="A34" s="77">
        <v>6</v>
      </c>
      <c r="B34" s="20" t="s">
        <v>5</v>
      </c>
      <c r="C34" s="87">
        <v>51</v>
      </c>
      <c r="D34" s="100" t="s">
        <v>11</v>
      </c>
      <c r="E34" s="101"/>
      <c r="F34" s="32">
        <v>0.44</v>
      </c>
      <c r="G34" s="31">
        <v>0.53</v>
      </c>
      <c r="H34" s="80">
        <v>0.6</v>
      </c>
      <c r="I34" s="80">
        <v>0.64</v>
      </c>
      <c r="J34" s="80">
        <v>0.57999999999999996</v>
      </c>
      <c r="K34" s="23"/>
      <c r="L34" s="23"/>
      <c r="M34" s="23"/>
      <c r="N34" s="23"/>
      <c r="O34" s="23"/>
      <c r="P34" s="23"/>
    </row>
    <row r="35" spans="1:16" ht="18.600000000000001" customHeight="1" x14ac:dyDescent="0.25">
      <c r="A35" s="77">
        <v>7</v>
      </c>
      <c r="B35" s="22" t="s">
        <v>6</v>
      </c>
      <c r="C35" s="87">
        <v>60</v>
      </c>
      <c r="D35" s="100" t="s">
        <v>4</v>
      </c>
      <c r="E35" s="101"/>
      <c r="F35" s="32">
        <v>3.69</v>
      </c>
      <c r="G35" s="32">
        <v>3.78</v>
      </c>
      <c r="H35" s="32">
        <v>3.85</v>
      </c>
      <c r="I35" s="32">
        <v>3.89</v>
      </c>
      <c r="J35" s="32">
        <v>3.83</v>
      </c>
      <c r="K35" s="23"/>
      <c r="L35" s="23"/>
      <c r="M35" s="23"/>
      <c r="N35" s="23"/>
      <c r="O35" s="23"/>
      <c r="P35" s="23"/>
    </row>
    <row r="36" spans="1:16" ht="18.600000000000001" customHeight="1" x14ac:dyDescent="0.25">
      <c r="A36" s="77">
        <v>8</v>
      </c>
      <c r="B36" s="20" t="s">
        <v>33</v>
      </c>
      <c r="C36" s="87">
        <v>51</v>
      </c>
      <c r="D36" s="100" t="s">
        <v>11</v>
      </c>
      <c r="E36" s="101"/>
      <c r="F36" s="32">
        <v>0.69</v>
      </c>
      <c r="G36" s="32">
        <v>0.78</v>
      </c>
      <c r="H36" s="32">
        <v>0.85</v>
      </c>
      <c r="I36" s="32">
        <v>0.89</v>
      </c>
      <c r="J36" s="32">
        <v>0.83</v>
      </c>
      <c r="K36" s="23"/>
      <c r="L36" s="23"/>
      <c r="M36" s="23"/>
      <c r="N36" s="23"/>
      <c r="O36" s="23"/>
      <c r="P36" s="23"/>
    </row>
    <row r="37" spans="1:16" ht="18.600000000000001" customHeight="1" x14ac:dyDescent="0.25">
      <c r="A37" s="77">
        <v>9</v>
      </c>
      <c r="B37" s="20" t="s">
        <v>34</v>
      </c>
      <c r="C37" s="87">
        <v>51</v>
      </c>
      <c r="D37" s="100" t="s">
        <v>11</v>
      </c>
      <c r="E37" s="101"/>
      <c r="F37" s="32">
        <v>0.69</v>
      </c>
      <c r="G37" s="32">
        <v>0.78</v>
      </c>
      <c r="H37" s="32">
        <v>0.85</v>
      </c>
      <c r="I37" s="32">
        <v>0.89</v>
      </c>
      <c r="J37" s="32">
        <v>0.83</v>
      </c>
      <c r="K37" s="23"/>
      <c r="L37" s="23"/>
      <c r="M37" s="23"/>
      <c r="N37" s="23"/>
      <c r="O37" s="23"/>
      <c r="P37" s="23"/>
    </row>
    <row r="38" spans="1:16" s="65" customFormat="1" ht="18.600000000000001" customHeight="1" x14ac:dyDescent="0.25">
      <c r="A38" s="84">
        <v>10</v>
      </c>
      <c r="B38" s="20" t="s">
        <v>34</v>
      </c>
      <c r="C38" s="88">
        <v>60</v>
      </c>
      <c r="D38" s="20" t="s">
        <v>4</v>
      </c>
      <c r="E38" s="20"/>
      <c r="F38" s="20">
        <v>1.89</v>
      </c>
      <c r="G38" s="20">
        <v>1.98</v>
      </c>
      <c r="H38" s="20">
        <v>2.0499999999999998</v>
      </c>
      <c r="I38" s="20">
        <v>2.09</v>
      </c>
      <c r="J38" s="20">
        <v>2.0299999999999998</v>
      </c>
      <c r="K38" s="83"/>
      <c r="L38" s="83"/>
      <c r="M38" s="83"/>
      <c r="N38" s="83"/>
      <c r="O38" s="83"/>
      <c r="P38" s="83"/>
    </row>
    <row r="39" spans="1:16" ht="18.600000000000001" customHeight="1" x14ac:dyDescent="0.25">
      <c r="A39" s="77">
        <v>11</v>
      </c>
      <c r="B39" s="22" t="s">
        <v>8</v>
      </c>
      <c r="C39" s="87">
        <v>60</v>
      </c>
      <c r="D39" s="100" t="s">
        <v>4</v>
      </c>
      <c r="E39" s="101"/>
      <c r="F39" s="32">
        <v>0.69</v>
      </c>
      <c r="G39" s="32">
        <v>0.78</v>
      </c>
      <c r="H39" s="32">
        <v>0.85</v>
      </c>
      <c r="I39" s="32">
        <v>0.89</v>
      </c>
      <c r="J39" s="32">
        <v>0.83</v>
      </c>
      <c r="K39" s="23"/>
      <c r="L39" s="23"/>
      <c r="M39" s="23"/>
      <c r="N39" s="23"/>
      <c r="O39" s="23"/>
      <c r="P39" s="23"/>
    </row>
    <row r="40" spans="1:16" ht="18.600000000000001" customHeight="1" x14ac:dyDescent="0.25">
      <c r="A40" s="77">
        <v>12</v>
      </c>
      <c r="B40" s="76" t="s">
        <v>35</v>
      </c>
      <c r="C40" s="87">
        <v>60</v>
      </c>
      <c r="D40" s="100" t="s">
        <v>4</v>
      </c>
      <c r="E40" s="101"/>
      <c r="F40" s="32">
        <v>0.69</v>
      </c>
      <c r="G40" s="32">
        <v>0.78</v>
      </c>
      <c r="H40" s="32">
        <v>0.85</v>
      </c>
      <c r="I40" s="32">
        <v>0.89</v>
      </c>
      <c r="J40" s="32">
        <v>0.83</v>
      </c>
      <c r="K40" s="23"/>
      <c r="L40" s="23"/>
      <c r="M40" s="23"/>
      <c r="N40" s="23"/>
      <c r="O40" s="23"/>
      <c r="P40" s="23"/>
    </row>
    <row r="41" spans="1:16" ht="18.600000000000001" customHeight="1" x14ac:dyDescent="0.25">
      <c r="A41" s="77">
        <v>13</v>
      </c>
      <c r="B41" s="76" t="s">
        <v>35</v>
      </c>
      <c r="C41" s="87">
        <v>70</v>
      </c>
      <c r="D41" s="93" t="s">
        <v>29</v>
      </c>
      <c r="E41" s="94"/>
      <c r="F41" s="32">
        <v>0.69</v>
      </c>
      <c r="G41" s="32">
        <v>0.78</v>
      </c>
      <c r="H41" s="32">
        <v>0.85</v>
      </c>
      <c r="I41" s="32">
        <v>0.89</v>
      </c>
      <c r="J41" s="32">
        <v>0.83</v>
      </c>
      <c r="K41" s="23"/>
      <c r="L41" s="23"/>
      <c r="M41" s="23"/>
      <c r="N41" s="23"/>
      <c r="O41" s="23"/>
      <c r="P41" s="23"/>
    </row>
    <row r="42" spans="1:16" ht="18.600000000000001" customHeight="1" x14ac:dyDescent="0.25">
      <c r="A42" s="77">
        <v>14</v>
      </c>
      <c r="B42" s="76" t="s">
        <v>36</v>
      </c>
      <c r="C42" s="87">
        <v>51</v>
      </c>
      <c r="D42" s="100" t="s">
        <v>11</v>
      </c>
      <c r="E42" s="101"/>
      <c r="F42" s="32">
        <v>6.19</v>
      </c>
      <c r="G42" s="32">
        <v>6.28</v>
      </c>
      <c r="H42" s="32">
        <v>6.35</v>
      </c>
      <c r="I42" s="32">
        <v>6.39</v>
      </c>
      <c r="J42" s="32">
        <v>6.33</v>
      </c>
      <c r="K42" s="23"/>
      <c r="L42" s="23"/>
      <c r="M42" s="23"/>
      <c r="N42" s="23"/>
      <c r="O42" s="23"/>
      <c r="P42" s="23"/>
    </row>
    <row r="43" spans="1:16" s="65" customFormat="1" ht="18.600000000000001" customHeight="1" x14ac:dyDescent="0.25">
      <c r="A43" s="19">
        <v>15</v>
      </c>
      <c r="B43" s="76" t="s">
        <v>33</v>
      </c>
      <c r="C43" s="87">
        <v>60</v>
      </c>
      <c r="D43" s="100" t="s">
        <v>4</v>
      </c>
      <c r="E43" s="101"/>
      <c r="F43" s="76">
        <v>3.69</v>
      </c>
      <c r="G43" s="76">
        <v>3.78</v>
      </c>
      <c r="H43" s="76">
        <v>3.85</v>
      </c>
      <c r="I43" s="76">
        <v>3.89</v>
      </c>
      <c r="J43" s="76">
        <v>3.83</v>
      </c>
      <c r="K43" s="23"/>
      <c r="L43" s="23"/>
      <c r="M43" s="23"/>
      <c r="N43" s="23"/>
      <c r="O43" s="23"/>
      <c r="P43" s="23"/>
    </row>
    <row r="44" spans="1:16" s="65" customFormat="1" ht="18.600000000000001" customHeight="1" x14ac:dyDescent="0.25">
      <c r="A44" s="19">
        <v>16</v>
      </c>
      <c r="B44" s="76" t="s">
        <v>33</v>
      </c>
      <c r="C44" s="87">
        <v>70</v>
      </c>
      <c r="D44" s="76" t="s">
        <v>29</v>
      </c>
      <c r="E44" s="76"/>
      <c r="F44" s="76">
        <v>3.69</v>
      </c>
      <c r="G44" s="76">
        <v>3.78</v>
      </c>
      <c r="H44" s="76">
        <v>3.85</v>
      </c>
      <c r="I44" s="76">
        <v>3.89</v>
      </c>
      <c r="J44" s="76">
        <v>3.83</v>
      </c>
      <c r="K44" s="23"/>
      <c r="L44" s="23"/>
      <c r="M44" s="23"/>
      <c r="N44" s="23"/>
      <c r="O44" s="23"/>
      <c r="P44" s="23"/>
    </row>
    <row r="45" spans="1:16" s="65" customFormat="1" ht="18.600000000000001" customHeight="1" x14ac:dyDescent="0.25">
      <c r="A45" s="19">
        <v>17</v>
      </c>
      <c r="B45" s="76" t="s">
        <v>37</v>
      </c>
      <c r="C45" s="87">
        <v>51</v>
      </c>
      <c r="D45" s="76" t="s">
        <v>11</v>
      </c>
      <c r="E45" s="76"/>
      <c r="F45" s="76">
        <v>0.28999999999999998</v>
      </c>
      <c r="G45" s="76">
        <v>0.38</v>
      </c>
      <c r="H45" s="76">
        <v>0.45</v>
      </c>
      <c r="I45" s="76">
        <v>0.49</v>
      </c>
      <c r="J45" s="76">
        <v>0.43</v>
      </c>
      <c r="K45" s="21"/>
      <c r="L45" s="21"/>
      <c r="M45" s="21"/>
      <c r="N45" s="21"/>
      <c r="O45" s="21"/>
      <c r="P45" s="21"/>
    </row>
    <row r="46" spans="1:16" s="81" customFormat="1" ht="18.600000000000001" customHeight="1" x14ac:dyDescent="0.25">
      <c r="A46" s="19">
        <v>18</v>
      </c>
      <c r="B46" s="76" t="s">
        <v>38</v>
      </c>
      <c r="C46" s="87">
        <v>60</v>
      </c>
      <c r="D46" s="100" t="s">
        <v>4</v>
      </c>
      <c r="E46" s="101"/>
      <c r="F46" s="76">
        <v>0.69</v>
      </c>
      <c r="G46" s="76">
        <v>0.78</v>
      </c>
      <c r="H46" s="76">
        <v>0.85</v>
      </c>
      <c r="I46" s="76">
        <v>0.89</v>
      </c>
      <c r="J46" s="76">
        <v>0.83</v>
      </c>
      <c r="K46" s="21"/>
      <c r="L46" s="21"/>
      <c r="M46" s="21"/>
      <c r="N46" s="21"/>
      <c r="O46" s="21"/>
      <c r="P46" s="21"/>
    </row>
    <row r="47" spans="1:16" s="74" customFormat="1" ht="18" customHeight="1" x14ac:dyDescent="0.25">
      <c r="A47" s="19">
        <v>19</v>
      </c>
      <c r="B47" s="76" t="s">
        <v>43</v>
      </c>
      <c r="C47" s="19">
        <v>60</v>
      </c>
      <c r="D47" s="100" t="s">
        <v>4</v>
      </c>
      <c r="E47" s="101"/>
      <c r="F47" s="20">
        <v>1.89</v>
      </c>
      <c r="G47" s="20">
        <v>1.98</v>
      </c>
      <c r="H47" s="20">
        <v>2.0499999999999998</v>
      </c>
      <c r="I47" s="20">
        <v>2.09</v>
      </c>
      <c r="J47" s="20">
        <v>2.0299999999999998</v>
      </c>
      <c r="K47" s="21"/>
      <c r="L47" s="21"/>
      <c r="M47" s="21"/>
      <c r="N47" s="21"/>
      <c r="O47" s="21"/>
      <c r="P47" s="21"/>
    </row>
    <row r="48" spans="1:16" ht="18" customHeight="1" x14ac:dyDescent="0.25">
      <c r="A48" s="19">
        <v>20</v>
      </c>
      <c r="B48" s="20" t="s">
        <v>43</v>
      </c>
      <c r="C48" s="19">
        <v>50</v>
      </c>
      <c r="D48" s="100" t="s">
        <v>44</v>
      </c>
      <c r="E48" s="101"/>
      <c r="F48" s="20">
        <v>1.89</v>
      </c>
      <c r="G48" s="20">
        <v>1.98</v>
      </c>
      <c r="H48" s="20">
        <v>2.0499999999999998</v>
      </c>
      <c r="I48" s="20">
        <v>2.09</v>
      </c>
      <c r="J48" s="20">
        <v>2.0299999999999998</v>
      </c>
      <c r="K48" s="21"/>
      <c r="L48" s="21"/>
      <c r="M48" s="21"/>
      <c r="N48" s="21"/>
      <c r="O48" s="21"/>
      <c r="P48" s="21"/>
    </row>
    <row r="49" spans="1:16" ht="18" customHeight="1" x14ac:dyDescent="0.25">
      <c r="A49" s="19">
        <v>21</v>
      </c>
      <c r="B49" s="22" t="s">
        <v>45</v>
      </c>
      <c r="C49" s="19">
        <v>60</v>
      </c>
      <c r="D49" s="100" t="s">
        <v>4</v>
      </c>
      <c r="E49" s="101"/>
      <c r="F49" s="20">
        <v>1.89</v>
      </c>
      <c r="G49" s="20">
        <v>1.98</v>
      </c>
      <c r="H49" s="20">
        <v>2.0499999999999998</v>
      </c>
      <c r="I49" s="20">
        <v>2.09</v>
      </c>
      <c r="J49" s="20">
        <v>2.0299999999999998</v>
      </c>
      <c r="K49" s="21"/>
      <c r="L49" s="21"/>
      <c r="M49" s="21"/>
      <c r="N49" s="21"/>
      <c r="O49" s="21"/>
      <c r="P49" s="21"/>
    </row>
    <row r="50" spans="1:16" ht="18" customHeight="1" x14ac:dyDescent="0.25">
      <c r="A50" s="77">
        <v>22</v>
      </c>
      <c r="B50" s="22" t="s">
        <v>46</v>
      </c>
      <c r="C50" s="19">
        <v>60</v>
      </c>
      <c r="D50" s="100" t="s">
        <v>4</v>
      </c>
      <c r="E50" s="101"/>
      <c r="F50" s="20">
        <v>1.89</v>
      </c>
      <c r="G50" s="20">
        <v>1.98</v>
      </c>
      <c r="H50" s="20">
        <v>2.0499999999999998</v>
      </c>
      <c r="I50" s="20">
        <v>2.09</v>
      </c>
      <c r="J50" s="20">
        <v>2.0299999999999998</v>
      </c>
      <c r="K50" s="21"/>
      <c r="L50" s="21"/>
      <c r="M50" s="21"/>
      <c r="N50" s="21"/>
      <c r="O50" s="21"/>
      <c r="P50" s="21"/>
    </row>
    <row r="51" spans="1:16" ht="18" customHeight="1" x14ac:dyDescent="0.25">
      <c r="A51" s="77">
        <v>23</v>
      </c>
      <c r="B51" s="22" t="s">
        <v>47</v>
      </c>
      <c r="C51" s="19">
        <v>51</v>
      </c>
      <c r="D51" s="89" t="s">
        <v>11</v>
      </c>
      <c r="E51" s="90"/>
      <c r="F51" s="32">
        <v>0.69</v>
      </c>
      <c r="G51" s="32">
        <v>0.78</v>
      </c>
      <c r="H51" s="32">
        <v>0.85</v>
      </c>
      <c r="I51" s="32">
        <v>0.89</v>
      </c>
      <c r="J51" s="32">
        <v>0.83</v>
      </c>
      <c r="K51" s="21"/>
      <c r="L51" s="21"/>
      <c r="M51" s="21"/>
      <c r="N51" s="21"/>
      <c r="O51" s="21"/>
      <c r="P51" s="21"/>
    </row>
    <row r="52" spans="1:16" s="75" customFormat="1" ht="18" customHeight="1" x14ac:dyDescent="0.25">
      <c r="A52" s="19">
        <v>24</v>
      </c>
      <c r="B52" s="20" t="s">
        <v>48</v>
      </c>
      <c r="C52" s="19">
        <v>51</v>
      </c>
      <c r="D52" s="100" t="s">
        <v>11</v>
      </c>
      <c r="E52" s="101"/>
      <c r="F52" s="32">
        <v>0.44</v>
      </c>
      <c r="G52" s="31">
        <v>0.53</v>
      </c>
      <c r="H52" s="80">
        <v>0.6</v>
      </c>
      <c r="I52" s="80">
        <v>0.64</v>
      </c>
      <c r="J52" s="80">
        <v>0.57999999999999996</v>
      </c>
      <c r="K52" s="21"/>
      <c r="L52" s="21"/>
      <c r="M52" s="21"/>
      <c r="N52" s="21"/>
      <c r="O52" s="21"/>
      <c r="P52" s="21"/>
    </row>
    <row r="53" spans="1:16" ht="18" customHeight="1" x14ac:dyDescent="0.25">
      <c r="A53" s="19">
        <v>25</v>
      </c>
      <c r="B53" s="20" t="s">
        <v>48</v>
      </c>
      <c r="C53" s="19">
        <v>61</v>
      </c>
      <c r="D53" s="89" t="s">
        <v>49</v>
      </c>
      <c r="E53" s="90"/>
      <c r="F53" s="32">
        <v>0.44</v>
      </c>
      <c r="G53" s="31">
        <v>0.53</v>
      </c>
      <c r="H53" s="80">
        <v>0.6</v>
      </c>
      <c r="I53" s="80">
        <v>0.64</v>
      </c>
      <c r="J53" s="80">
        <v>0.57999999999999996</v>
      </c>
      <c r="K53" s="21"/>
      <c r="L53" s="21"/>
      <c r="M53" s="21"/>
      <c r="N53" s="21"/>
      <c r="O53" s="21"/>
      <c r="P53" s="21"/>
    </row>
    <row r="54" spans="1:16" ht="18" customHeight="1" x14ac:dyDescent="0.25">
      <c r="A54" s="19">
        <v>26</v>
      </c>
      <c r="B54" s="20" t="s">
        <v>50</v>
      </c>
      <c r="C54" s="19">
        <v>60</v>
      </c>
      <c r="D54" s="100" t="s">
        <v>4</v>
      </c>
      <c r="E54" s="101"/>
      <c r="F54" s="32">
        <v>0.44</v>
      </c>
      <c r="G54" s="31">
        <v>0.53</v>
      </c>
      <c r="H54" s="80">
        <v>0.6</v>
      </c>
      <c r="I54" s="80">
        <v>0.64</v>
      </c>
      <c r="J54" s="80">
        <v>0.57999999999999996</v>
      </c>
      <c r="K54" s="21"/>
      <c r="L54" s="21"/>
      <c r="M54" s="21"/>
      <c r="N54" s="21"/>
      <c r="O54" s="21"/>
      <c r="P54" s="21"/>
    </row>
    <row r="55" spans="1:16" ht="18" customHeight="1" x14ac:dyDescent="0.25">
      <c r="A55" s="77">
        <v>27</v>
      </c>
      <c r="B55" s="20" t="s">
        <v>51</v>
      </c>
      <c r="C55" s="19">
        <v>60</v>
      </c>
      <c r="D55" s="100" t="s">
        <v>4</v>
      </c>
      <c r="E55" s="101"/>
      <c r="F55" s="32">
        <v>0.69</v>
      </c>
      <c r="G55" s="32">
        <v>0.78</v>
      </c>
      <c r="H55" s="32">
        <v>0.85</v>
      </c>
      <c r="I55" s="32">
        <v>0.89</v>
      </c>
      <c r="J55" s="32">
        <v>0.83</v>
      </c>
      <c r="K55" s="21"/>
      <c r="L55" s="21"/>
      <c r="M55" s="21"/>
      <c r="N55" s="21"/>
      <c r="O55" s="21"/>
      <c r="P55" s="21"/>
    </row>
    <row r="56" spans="1:16" ht="18" customHeight="1" x14ac:dyDescent="0.25">
      <c r="A56" s="19">
        <v>28</v>
      </c>
      <c r="B56" s="20" t="s">
        <v>51</v>
      </c>
      <c r="C56" s="19">
        <v>70</v>
      </c>
      <c r="D56" s="100" t="s">
        <v>29</v>
      </c>
      <c r="E56" s="101"/>
      <c r="F56" s="32">
        <v>0.69</v>
      </c>
      <c r="G56" s="32">
        <v>0.78</v>
      </c>
      <c r="H56" s="32">
        <v>0.85</v>
      </c>
      <c r="I56" s="32">
        <v>0.89</v>
      </c>
      <c r="J56" s="32">
        <v>0.83</v>
      </c>
      <c r="K56" s="21"/>
      <c r="L56" s="21"/>
      <c r="M56" s="21"/>
      <c r="N56" s="21"/>
      <c r="O56" s="21"/>
      <c r="P56" s="21"/>
    </row>
    <row r="57" spans="1:16" ht="18" customHeight="1" x14ac:dyDescent="0.25">
      <c r="A57" s="19">
        <v>29</v>
      </c>
      <c r="B57" s="76" t="s">
        <v>36</v>
      </c>
      <c r="C57" s="19">
        <v>60</v>
      </c>
      <c r="D57" s="100" t="s">
        <v>4</v>
      </c>
      <c r="E57" s="101"/>
      <c r="F57" s="32">
        <v>6.19</v>
      </c>
      <c r="G57" s="32">
        <v>6.28</v>
      </c>
      <c r="H57" s="32">
        <v>6.35</v>
      </c>
      <c r="I57" s="32">
        <v>6.39</v>
      </c>
      <c r="J57" s="32">
        <v>6.33</v>
      </c>
      <c r="K57" s="21"/>
      <c r="L57" s="21"/>
      <c r="M57" s="21"/>
      <c r="N57" s="21"/>
      <c r="O57" s="21"/>
      <c r="P57" s="21"/>
    </row>
    <row r="58" spans="1:16" ht="18" customHeight="1" x14ac:dyDescent="0.25">
      <c r="A58" s="19">
        <v>30</v>
      </c>
      <c r="B58" s="20" t="s">
        <v>52</v>
      </c>
      <c r="C58" s="19">
        <v>60</v>
      </c>
      <c r="D58" s="91" t="s">
        <v>4</v>
      </c>
      <c r="E58" s="92"/>
      <c r="F58" s="32">
        <v>0.28999999999999998</v>
      </c>
      <c r="G58" s="32">
        <v>0.38</v>
      </c>
      <c r="H58" s="32">
        <v>0.45</v>
      </c>
      <c r="I58" s="32">
        <v>0.49</v>
      </c>
      <c r="J58" s="32">
        <v>0.43</v>
      </c>
      <c r="K58" s="21"/>
      <c r="L58" s="21"/>
      <c r="M58" s="21"/>
      <c r="N58" s="21"/>
      <c r="O58" s="21"/>
      <c r="P58" s="21"/>
    </row>
    <row r="59" spans="1:16" ht="18" customHeight="1" x14ac:dyDescent="0.25">
      <c r="A59" s="19">
        <v>31</v>
      </c>
      <c r="B59" s="20" t="s">
        <v>52</v>
      </c>
      <c r="C59" s="19">
        <v>15</v>
      </c>
      <c r="D59" s="100" t="s">
        <v>53</v>
      </c>
      <c r="E59" s="101"/>
      <c r="F59" s="32">
        <v>0.44</v>
      </c>
      <c r="G59" s="31">
        <v>0.53</v>
      </c>
      <c r="H59" s="80">
        <v>0.6</v>
      </c>
      <c r="I59" s="80">
        <v>0.64</v>
      </c>
      <c r="J59" s="80">
        <v>0.57999999999999996</v>
      </c>
      <c r="K59" s="21"/>
      <c r="L59" s="21"/>
      <c r="M59" s="21"/>
      <c r="N59" s="21"/>
      <c r="O59" s="21"/>
      <c r="P59" s="21"/>
    </row>
    <row r="60" spans="1:16" ht="18" customHeight="1" x14ac:dyDescent="0.25">
      <c r="A60" s="19">
        <v>32</v>
      </c>
      <c r="B60" s="20" t="s">
        <v>54</v>
      </c>
      <c r="C60" s="19">
        <v>60</v>
      </c>
      <c r="D60" s="100" t="s">
        <v>4</v>
      </c>
      <c r="E60" s="101"/>
      <c r="F60" s="32">
        <v>0.44</v>
      </c>
      <c r="G60" s="31">
        <v>0.53</v>
      </c>
      <c r="H60" s="80">
        <v>0.6</v>
      </c>
      <c r="I60" s="80">
        <v>0.64</v>
      </c>
      <c r="J60" s="80">
        <v>0.57999999999999996</v>
      </c>
      <c r="K60" s="21"/>
      <c r="L60" s="21"/>
      <c r="M60" s="21"/>
      <c r="N60" s="21"/>
      <c r="O60" s="21"/>
      <c r="P60" s="21"/>
    </row>
    <row r="61" spans="1:16" ht="18" customHeight="1" x14ac:dyDescent="0.25">
      <c r="A61" s="19">
        <v>33</v>
      </c>
      <c r="B61" s="20" t="s">
        <v>55</v>
      </c>
      <c r="C61" s="19">
        <v>60</v>
      </c>
      <c r="D61" s="100" t="s">
        <v>4</v>
      </c>
      <c r="E61" s="101"/>
      <c r="F61" s="32">
        <v>0.69</v>
      </c>
      <c r="G61" s="32">
        <v>0.78</v>
      </c>
      <c r="H61" s="32">
        <v>0.85</v>
      </c>
      <c r="I61" s="32">
        <v>0.89</v>
      </c>
      <c r="J61" s="32">
        <v>0.83</v>
      </c>
      <c r="K61" s="21"/>
      <c r="L61" s="21"/>
      <c r="M61" s="21"/>
      <c r="N61" s="21"/>
      <c r="O61" s="21"/>
      <c r="P61" s="21"/>
    </row>
    <row r="62" spans="1:16" x14ac:dyDescent="0.25">
      <c r="A62" s="19"/>
      <c r="B62" s="20"/>
      <c r="C62" s="19"/>
      <c r="D62" s="100"/>
      <c r="E62" s="101"/>
      <c r="F62" s="32"/>
      <c r="G62" s="32"/>
      <c r="H62" s="32"/>
      <c r="I62" s="32"/>
      <c r="J62" s="32"/>
      <c r="K62" s="21"/>
      <c r="L62" s="21"/>
      <c r="M62" s="21"/>
      <c r="N62" s="21"/>
      <c r="O62" s="21"/>
      <c r="P62" s="21"/>
    </row>
    <row r="63" spans="1:16" x14ac:dyDescent="0.25">
      <c r="A63" s="19"/>
      <c r="B63" s="20"/>
      <c r="C63" s="19"/>
      <c r="D63" s="100"/>
      <c r="E63" s="101"/>
      <c r="F63" s="32"/>
      <c r="G63" s="32"/>
      <c r="H63" s="32"/>
      <c r="I63" s="32"/>
      <c r="J63" s="32"/>
      <c r="K63" s="21"/>
      <c r="L63" s="21"/>
      <c r="M63" s="21"/>
      <c r="N63" s="21"/>
      <c r="O63" s="21"/>
      <c r="P63" s="21"/>
    </row>
    <row r="64" spans="1:16" x14ac:dyDescent="0.25">
      <c r="A64" s="19"/>
      <c r="B64" s="20"/>
      <c r="C64" s="19"/>
      <c r="D64" s="100"/>
      <c r="E64" s="101"/>
      <c r="F64" s="32"/>
      <c r="G64" s="32"/>
      <c r="H64" s="32"/>
      <c r="I64" s="32"/>
      <c r="J64" s="32"/>
      <c r="K64" s="21"/>
      <c r="L64" s="21"/>
      <c r="M64" s="21"/>
      <c r="N64" s="21"/>
      <c r="O64" s="21"/>
      <c r="P64" s="21"/>
    </row>
    <row r="65" spans="1:16" x14ac:dyDescent="0.25">
      <c r="A65" s="19"/>
      <c r="B65" s="20"/>
      <c r="C65" s="19"/>
      <c r="D65" s="100"/>
      <c r="E65" s="101"/>
      <c r="F65" s="32"/>
      <c r="G65" s="32"/>
      <c r="H65" s="32"/>
      <c r="I65" s="32"/>
      <c r="J65" s="32"/>
      <c r="K65" s="21"/>
      <c r="L65" s="21"/>
      <c r="M65" s="21"/>
      <c r="N65" s="21"/>
      <c r="O65" s="21"/>
      <c r="P65" s="21"/>
    </row>
    <row r="66" spans="1:16" s="30" customFormat="1" ht="14.4" thickBot="1" x14ac:dyDescent="0.3">
      <c r="A66" s="27"/>
      <c r="B66" s="28"/>
      <c r="C66" s="27"/>
      <c r="D66" s="29"/>
      <c r="E66" s="29"/>
      <c r="F66" s="29"/>
      <c r="G66" s="29"/>
      <c r="H66" s="29"/>
      <c r="I66" s="29"/>
      <c r="J66" s="29"/>
      <c r="K66" s="29"/>
      <c r="L66" s="29"/>
      <c r="M66" s="29"/>
      <c r="N66" s="29"/>
      <c r="O66" s="29"/>
      <c r="P66" s="29"/>
    </row>
    <row r="67" spans="1:16" s="4" customFormat="1" x14ac:dyDescent="0.25">
      <c r="A67" s="26"/>
      <c r="B67" s="26" t="s">
        <v>12</v>
      </c>
    </row>
    <row r="68" spans="1:16" s="4" customFormat="1" x14ac:dyDescent="0.25">
      <c r="A68" s="3"/>
    </row>
    <row r="69" spans="1:16" s="4" customFormat="1" x14ac:dyDescent="0.25">
      <c r="A69" s="3"/>
    </row>
    <row r="70" spans="1:16" s="4" customFormat="1" x14ac:dyDescent="0.25">
      <c r="A70" s="3"/>
    </row>
    <row r="71" spans="1:16" s="4" customFormat="1" x14ac:dyDescent="0.25">
      <c r="A71" s="3"/>
    </row>
    <row r="72" spans="1:16" s="4" customFormat="1" x14ac:dyDescent="0.25">
      <c r="A72" s="3"/>
    </row>
    <row r="73" spans="1:16" s="4" customFormat="1" x14ac:dyDescent="0.25">
      <c r="A73" s="3"/>
    </row>
    <row r="74" spans="1:16" s="4" customFormat="1" x14ac:dyDescent="0.25">
      <c r="A74" s="3"/>
    </row>
    <row r="75" spans="1:16" s="4" customFormat="1" x14ac:dyDescent="0.25">
      <c r="A75" s="3"/>
    </row>
    <row r="76" spans="1:16" s="4" customFormat="1" x14ac:dyDescent="0.25">
      <c r="A76" s="3"/>
    </row>
    <row r="77" spans="1:16" s="4" customFormat="1" x14ac:dyDescent="0.25">
      <c r="A77" s="3"/>
    </row>
    <row r="78" spans="1:16" s="4" customFormat="1" x14ac:dyDescent="0.25">
      <c r="A78" s="3"/>
    </row>
    <row r="79" spans="1:16" s="4" customFormat="1" x14ac:dyDescent="0.25">
      <c r="A79" s="3"/>
    </row>
    <row r="80" spans="1:16"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row r="101" s="4" customFormat="1" x14ac:dyDescent="0.25"/>
    <row r="102" s="4" customFormat="1" x14ac:dyDescent="0.25"/>
    <row r="103" s="4" customFormat="1" x14ac:dyDescent="0.25"/>
    <row r="104" s="4" customFormat="1" x14ac:dyDescent="0.25"/>
    <row r="105" s="4" customFormat="1" x14ac:dyDescent="0.25"/>
    <row r="106" s="4" customFormat="1" x14ac:dyDescent="0.25"/>
    <row r="107" s="4" customFormat="1" x14ac:dyDescent="0.25"/>
    <row r="108" s="4" customFormat="1" x14ac:dyDescent="0.25"/>
    <row r="109" s="4" customFormat="1" x14ac:dyDescent="0.25"/>
    <row r="110" s="4" customFormat="1" x14ac:dyDescent="0.25"/>
    <row r="111" s="4" customFormat="1" x14ac:dyDescent="0.25"/>
    <row r="112"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row r="141" s="4" customFormat="1" x14ac:dyDescent="0.25"/>
    <row r="142" s="4" customFormat="1" x14ac:dyDescent="0.25"/>
    <row r="143" s="4" customFormat="1" x14ac:dyDescent="0.25"/>
    <row r="144" s="4" customFormat="1" x14ac:dyDescent="0.25"/>
  </sheetData>
  <dataConsolidate/>
  <mergeCells count="59">
    <mergeCell ref="D43:E43"/>
    <mergeCell ref="D32:E32"/>
    <mergeCell ref="D33:E33"/>
    <mergeCell ref="D34:E34"/>
    <mergeCell ref="D35:E35"/>
    <mergeCell ref="D36:E36"/>
    <mergeCell ref="D37:E37"/>
    <mergeCell ref="D39:E39"/>
    <mergeCell ref="D40:E40"/>
    <mergeCell ref="A22:P22"/>
    <mergeCell ref="D30:E30"/>
    <mergeCell ref="D31:E31"/>
    <mergeCell ref="D29:E29"/>
    <mergeCell ref="A20:D20"/>
    <mergeCell ref="D6:E6"/>
    <mergeCell ref="D10:E10"/>
    <mergeCell ref="D14:E14"/>
    <mergeCell ref="A21:P21"/>
    <mergeCell ref="F4:G4"/>
    <mergeCell ref="H4:I4"/>
    <mergeCell ref="J4:K4"/>
    <mergeCell ref="L4:M4"/>
    <mergeCell ref="N4:O4"/>
    <mergeCell ref="D63:E63"/>
    <mergeCell ref="D64:E64"/>
    <mergeCell ref="D65:E65"/>
    <mergeCell ref="D56:E56"/>
    <mergeCell ref="D57:E57"/>
    <mergeCell ref="D59:E59"/>
    <mergeCell ref="D60:E60"/>
    <mergeCell ref="D61:E61"/>
    <mergeCell ref="D62:E62"/>
    <mergeCell ref="D52:E52"/>
    <mergeCell ref="D54:E54"/>
    <mergeCell ref="D55:E55"/>
    <mergeCell ref="A23:P23"/>
    <mergeCell ref="D46:E46"/>
    <mergeCell ref="D47:E47"/>
    <mergeCell ref="D48:E48"/>
    <mergeCell ref="D49:E49"/>
    <mergeCell ref="D50:E50"/>
    <mergeCell ref="F27:J27"/>
    <mergeCell ref="A27:A28"/>
    <mergeCell ref="B27:B28"/>
    <mergeCell ref="C27:C28"/>
    <mergeCell ref="D27:E28"/>
    <mergeCell ref="A26:J26"/>
    <mergeCell ref="D42:E42"/>
    <mergeCell ref="A1:P1"/>
    <mergeCell ref="H2:I2"/>
    <mergeCell ref="J2:K2"/>
    <mergeCell ref="L2:M2"/>
    <mergeCell ref="L3:M3"/>
    <mergeCell ref="F3:G3"/>
    <mergeCell ref="H3:I3"/>
    <mergeCell ref="J3:K3"/>
    <mergeCell ref="N2:O2"/>
    <mergeCell ref="F2:G2"/>
    <mergeCell ref="N3:O3"/>
  </mergeCells>
  <phoneticPr fontId="1" type="noConversion"/>
  <dataValidations xWindow="1627" yWindow="592" count="28">
    <dataValidation type="decimal" operator="greaterThan" allowBlank="1" showInputMessage="1" showErrorMessage="1" errorTitle="CHYBA" error="SUMA MUSÍ BYŤ VÄČŠIA AKO 0" promptTitle="ZADAJTE SUMU ÚHRADY ODVODU" prompt="Zadáva sa suma odvodu, ktorá bola uhradená v mesiaci máj 2020." sqref="G5" xr:uid="{00000000-0002-0000-0000-000000000000}">
      <formula1>0</formula1>
    </dataValidation>
    <dataValidation allowBlank="1" showInputMessage="1" showErrorMessage="1" promptTitle="ZADAJTE SÚČET DNÍ PREVÁDZKOVANIA" prompt="Súčet dní prevádzkovania TZ v obci." sqref="C6" xr:uid="{00000000-0002-0000-0000-000001000000}"/>
    <dataValidation allowBlank="1" showInputMessage="1" showErrorMessage="1" promptTitle="ÚROK" prompt="Pre výpočet úroku treba zadať  do tabuľky údaje podľa mesiacov a jednotlivých splátok odvodu." sqref="C4" xr:uid="{00000000-0002-0000-0000-000002000000}"/>
    <dataValidation allowBlank="1" showInputMessage="1" showErrorMessage="1" promptTitle="SADZBA ODVODU ZA TZ" prompt="Vyplní sa sadzba odvodu podľa druhu TZ, viď, riadok 22." sqref="C7" xr:uid="{00000000-0002-0000-0000-000003000000}"/>
    <dataValidation type="date" allowBlank="1" showInputMessage="1" showErrorMessage="1" errorTitle="NESPRÁVNY DÁTUM" error="DÁTUM MUSÍ BYŤ_x000a_od 01.05.2020 - do 31.05.2020_x000a_" promptTitle="ZADAJTE DÁTUM ÚHRADY ODVODU " prompt="01.05.2020 - 31.05.2020" sqref="F5" xr:uid="{00000000-0002-0000-0000-000004000000}">
      <formula1>43952</formula1>
      <formula2>43982</formula2>
    </dataValidation>
    <dataValidation type="date" allowBlank="1" showInputMessage="1" showErrorMessage="1" errorTitle="NESPRÁVNY DÁTUM" error="DÁTUM MUSÍ BYŤ_x000a_od 02.05.2020 - do 31.05.2020_x000a_" promptTitle="ZADAJTE DÁTUM ÚHRADY ODVODU " prompt="02.05.2020 - 31.05.2020" sqref="F9" xr:uid="{00000000-0002-0000-0000-000005000000}">
      <formula1>43953</formula1>
      <formula2>43982</formula2>
    </dataValidation>
    <dataValidation type="date" allowBlank="1" showInputMessage="1" showErrorMessage="1" errorTitle="NESPRÁVNY DÁTUM" error="DÁTUM MUSÍ BYŤ_x000a_od 03.05.2020 - do 31.05.2020_x000a_" promptTitle="ZADAJTE DÁTUM ÚHRADY ODVODU " prompt="03.05.2020 - 31.05.2020" sqref="F13" xr:uid="{00000000-0002-0000-0000-000006000000}">
      <formula1>43954</formula1>
      <formula2>43982</formula2>
    </dataValidation>
    <dataValidation type="date" allowBlank="1" showInputMessage="1" showErrorMessage="1" errorTitle="NESPRÁVNY DÁTUM" error="DÁTUM MUSÍ BYŤ_x000a_od 01.06.2020 - do 30.06.2020_x000a_" promptTitle="ZADAJTE DÁTUM ÚHRADY ODVODU " prompt="01.06.2020 - 30.06.2020" sqref="H5" xr:uid="{00000000-0002-0000-0000-000007000000}">
      <formula1>43983</formula1>
      <formula2>44012</formula2>
    </dataValidation>
    <dataValidation type="decimal" operator="greaterThan" allowBlank="1" showInputMessage="1" showErrorMessage="1" errorTitle="CHYBA" error="SUMA MUSÍ BYŤ VÄČŠIA AKO 0" promptTitle="ZADAJTE SUMU ÚHRADY ODVODU" prompt="Zadáva sa suma odvodu v prípade, ak v mesiaci máj 2020 sa uskutočnila ďalšia splátka odvodu." sqref="G9 G13" xr:uid="{00000000-0002-0000-0000-000008000000}">
      <formula1>0</formula1>
    </dataValidation>
    <dataValidation type="decimal" operator="greaterThan" allowBlank="1" showInputMessage="1" showErrorMessage="1" errorTitle="CHYBA" error="SUMA MUSÍ BYŤ VÄČŠIA AKO 0" promptTitle="ZADAJTE SUMU ÚHRADY ODVODU" prompt="Zadáva sa suma odvodu, ktorá bola uhradená v mesiaci jún 2020." sqref="I5" xr:uid="{00000000-0002-0000-0000-000009000000}">
      <formula1>0</formula1>
    </dataValidation>
    <dataValidation type="date" allowBlank="1" showInputMessage="1" showErrorMessage="1" errorTitle="CHYBA" error="DÁTUM MUSÍ BYŤ_x000a_od 02.06.2020 - do 30.06.2020" promptTitle="ZADAJTE DÁTUM ÚHRADY ODVODU" prompt="02.06.2020 - 30.06.2020" sqref="H9" xr:uid="{00000000-0002-0000-0000-00000A000000}">
      <formula1>43984</formula1>
      <formula2>44012</formula2>
    </dataValidation>
    <dataValidation type="date" allowBlank="1" showInputMessage="1" showErrorMessage="1" errorTitle="CHYBA" error="DÁTUM MUSÍ BYŤ_x000a_od 03.06.2020 - do 30.06.2020" promptTitle="ZADAJTE DÁTUM ÚHRADY ODVODU" prompt="03.06.2020 - 30.06.2020" sqref="H13" xr:uid="{00000000-0002-0000-0000-00000B000000}">
      <formula1>43985</formula1>
      <formula2>44012</formula2>
    </dataValidation>
    <dataValidation type="decimal" operator="greaterThan" allowBlank="1" showInputMessage="1" showErrorMessage="1" errorTitle="CHYBA" error="SUMA MUSÍ BYŤ VÄČŠIA AKO 0" promptTitle="ZADAJTE SUMU ÚHRADY ODVODU" prompt="Zadáva sa suma odvodu v prípade, ak v mesiaci jún 2020 sa uskutočnila ďalšia splátka odvodu." sqref="I9 I13" xr:uid="{00000000-0002-0000-0000-00000C000000}">
      <formula1>0</formula1>
    </dataValidation>
    <dataValidation type="date" allowBlank="1" showInputMessage="1" showErrorMessage="1" errorTitle="NESPRÁVNY DÁTUM" error="DÁTUM MUSÍ BYŤ_x000a_od 01.07.2020 - do 31.07.2020_x000a_" promptTitle="ZADAJTE DÁTUM ÚHRADY ODVODU " prompt="01.07.2020 - 31.07.2020" sqref="J5" xr:uid="{00000000-0002-0000-0000-00000D000000}">
      <formula1>44013</formula1>
      <formula2>44043</formula2>
    </dataValidation>
    <dataValidation type="decimal" operator="greaterThan" allowBlank="1" showInputMessage="1" showErrorMessage="1" errorTitle="CHYBA" error="SUMA MUSÍ BYŤ VÄČŠIA AKO 0" promptTitle="ZADAJTE SUMU ÚHRADY ODVODU" prompt="Zadáva sa suma odvodu, ktorá bola uhradená v mesiaci júl 2020." sqref="K5" xr:uid="{00000000-0002-0000-0000-00000E000000}">
      <formula1>0</formula1>
    </dataValidation>
    <dataValidation type="date" allowBlank="1" showInputMessage="1" showErrorMessage="1" errorTitle="NESPRÁVNY DÁTUM" error="DÁTUM MUSÍ BYŤ_x000a_od 02.07.2020 - do 31.07.2020_x000a_" promptTitle="ZADAJTE DÁTUM ÚHRADY ODVODU " prompt="02.07.2020 - 31.07.2020" sqref="J9" xr:uid="{00000000-0002-0000-0000-00000F000000}">
      <formula1>44014</formula1>
      <formula2>44043</formula2>
    </dataValidation>
    <dataValidation type="date" allowBlank="1" showInputMessage="1" showErrorMessage="1" errorTitle="NESPRÁVNY DÁTUM" error="DÁTUM MUSÍ BYŤ_x000a_od 03.07.2020 - do 31.07.2020_x000a_" promptTitle="ZADAJTE DÁTUM ÚHRADY ODVODU " prompt="03.07.2020 - 31.07.2020" sqref="J13" xr:uid="{00000000-0002-0000-0000-000010000000}">
      <formula1>44015</formula1>
      <formula2>44043</formula2>
    </dataValidation>
    <dataValidation type="decimal" operator="greaterThan" allowBlank="1" showInputMessage="1" showErrorMessage="1" errorTitle="CHYBA" error="SUMA MUSÍ BYŤ VÄČŠIA AKO 0" promptTitle="ZADAJTE SUMU ÚHRADY ODVODU" prompt="Zadáva sa suma odvodu v prípade, ak v mesiaci júl 2020 sa uskutočnila ďalšia splátka odvodu." sqref="K9 K13" xr:uid="{00000000-0002-0000-0000-000011000000}">
      <formula1>0</formula1>
    </dataValidation>
    <dataValidation type="date" allowBlank="1" showInputMessage="1" showErrorMessage="1" errorTitle="NESPRÁVNY DÁTUM" error="DÁTUM MUSÍ BYŤ_x000a_od 01.08.2020 - do 31.08.2020_x000a_" promptTitle="ZADAJTE DÁTUM ÚHRADY ODVODU " prompt="01.08.2020 - 31.08.2020" sqref="L5" xr:uid="{00000000-0002-0000-0000-000012000000}">
      <formula1>44044</formula1>
      <formula2>44074</formula2>
    </dataValidation>
    <dataValidation type="date" allowBlank="1" showInputMessage="1" showErrorMessage="1" errorTitle="NESPRÁVNY DÁTUM" error="DÁTUM MUSÍ BYŤ_x000a_od 02.08.2020 - do 31.08.2020_x000a_" promptTitle="ZADAJTE DÁTUM ÚHRADY ODVODU " prompt="02.08.2020 - 31.08.2020" sqref="L9" xr:uid="{00000000-0002-0000-0000-000013000000}">
      <formula1>44045</formula1>
      <formula2>44074</formula2>
    </dataValidation>
    <dataValidation type="date" allowBlank="1" showInputMessage="1" showErrorMessage="1" errorTitle="NESPRÁVNY DÁTUM" error="DÁTUM MUSÍ BYŤ_x000a_od 03.08.2020 - do 31.08.2020_x000a_" promptTitle="ZADAJTE DÁTUM ÚHRADY ODVODU " prompt="03.08.2020 - 31.08.2020" sqref="L13" xr:uid="{00000000-0002-0000-0000-000014000000}">
      <formula1>44046</formula1>
      <formula2>44074</formula2>
    </dataValidation>
    <dataValidation type="decimal" operator="greaterThan" allowBlank="1" showInputMessage="1" showErrorMessage="1" errorTitle="CHYBA" error="SUMA MUSÍ BYŤ VÄČŠIA AKO 0" promptTitle="ZADAJTE SUMU ÚHRADY ODVODU" prompt="Zadáva sa suma odvodu, ktorá bola uhradená v mesiaci august 2020." sqref="M5" xr:uid="{00000000-0002-0000-0000-000015000000}">
      <formula1>0</formula1>
    </dataValidation>
    <dataValidation type="decimal" operator="greaterThan" allowBlank="1" showInputMessage="1" showErrorMessage="1" errorTitle="CHYBA" error="SUMA MUSÍ BYŤ VÄČŠIA AKO 0" promptTitle="ZADAJTE SUMU ÚHRADY ODVODU" prompt="Zadáva sa suma odvodu v prípade, ak v mesiaci august 2020 sa uskutočnila ďalšia splátka odvodu." sqref="M9 M13" xr:uid="{00000000-0002-0000-0000-000016000000}">
      <formula1>0</formula1>
    </dataValidation>
    <dataValidation type="date" allowBlank="1" showInputMessage="1" showErrorMessage="1" errorTitle="NESPRÁVNY DÁTUM" error="DÁTUM MUSÍ BYŤ_x000a_od 01.09.2020 - do 30.09.2020_x000a_" promptTitle="ZADAJTE DÁTUM ÚHRADY ODVODU " prompt="01.09.2020 - 30.09.2020" sqref="N5" xr:uid="{00000000-0002-0000-0000-000017000000}">
      <formula1>44075</formula1>
      <formula2>44104</formula2>
    </dataValidation>
    <dataValidation type="date" allowBlank="1" showInputMessage="1" showErrorMessage="1" errorTitle="NESPRÁVNY DÁTUM" error="DÁTUM MUSÍ BYŤ_x000a_od 02.09.2020 - do 30.09.2020_x000a_" promptTitle="ZADAJTE DÁTUM ÚHRADY ODVODU " prompt="02.09.2020 - 30.09.2020" sqref="N9" xr:uid="{00000000-0002-0000-0000-000018000000}">
      <formula1>44076</formula1>
      <formula2>44104</formula2>
    </dataValidation>
    <dataValidation type="date" allowBlank="1" showInputMessage="1" showErrorMessage="1" errorTitle="NESPRÁVNY DÁTUM" error="DÁTUM MUSÍ BYŤ_x000a_od 03.09.2020 - do 30.09.2020_x000a_" promptTitle="ZADAJTE DÁTUM ÚHRADY ODVODU " prompt="03.09.2020 - 30.09.2020" sqref="N13" xr:uid="{00000000-0002-0000-0000-000019000000}">
      <formula1>44077</formula1>
      <formula2>44104</formula2>
    </dataValidation>
    <dataValidation type="decimal" operator="greaterThan" allowBlank="1" showInputMessage="1" showErrorMessage="1" errorTitle="CHYBA" error="SUMA MUSÍ BYŤ VÄČŠIA AKO 0" promptTitle="ZADAJTE SUMU ÚHRADY ODVODU" prompt="Zadáva sa suma odvodu, ktorá bola uhradená v mesiaci september 2020." sqref="O5" xr:uid="{00000000-0002-0000-0000-00001A000000}">
      <formula1>0</formula1>
    </dataValidation>
    <dataValidation type="decimal" operator="greaterThan" allowBlank="1" showInputMessage="1" showErrorMessage="1" errorTitle="CHYBA" error="SUMA MUSÍ BYŤ VÄČŠIA AKO 0" promptTitle="ZADAJTE SUMU ÚHRADY ODVODU" prompt="Zadáva sa suma odvodu v prípade, ak v mesiaci september 2020 sa uskutočnila ďalšia splátka odvodu." sqref="O9 O13" xr:uid="{00000000-0002-0000-0000-00001B000000}">
      <formula1>0</formula1>
    </dataValidation>
  </dataValidations>
  <pageMargins left="0.19685039370078741" right="0.19685039370078741" top="0.59055118110236227" bottom="0.19685039370078741" header="0" footer="0"/>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Urok</vt:lpstr>
      <vt:lpstr>Urok!Oblasť_tlače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PhDr. Darina Kováčová</dc:creator>
  <cp:lastModifiedBy>PhDr. Darina Kováčová</cp:lastModifiedBy>
  <cp:lastPrinted>2020-12-04T13:32:23Z</cp:lastPrinted>
  <dcterms:created xsi:type="dcterms:W3CDTF">2020-11-25T13:45:29Z</dcterms:created>
  <dcterms:modified xsi:type="dcterms:W3CDTF">2021-01-13T10:10:04Z</dcterms:modified>
</cp:coreProperties>
</file>